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 - PCs - Portal da Transparëncia\F0238\"/>
    </mc:Choice>
  </mc:AlternateContent>
  <bookViews>
    <workbookView xWindow="0" yWindow="0" windowWidth="28800" windowHeight="13875" tabRatio="928"/>
  </bookViews>
  <sheets>
    <sheet name="Resumo" sheetId="1" r:id="rId1"/>
    <sheet name="Resumo (2)" sheetId="22" state="hidden" r:id="rId2"/>
    <sheet name="Orçamento" sheetId="14" r:id="rId3"/>
    <sheet name="TB" sheetId="2" r:id="rId4"/>
    <sheet name="Aplicação" sheetId="3" r:id="rId5"/>
    <sheet name="01" sheetId="4" r:id="rId6"/>
    <sheet name="02" sheetId="5" r:id="rId7"/>
    <sheet name="Viagens" sheetId="15" state="hidden" r:id="rId8"/>
    <sheet name="03" sheetId="23" r:id="rId9"/>
    <sheet name="04" sheetId="8" r:id="rId10"/>
    <sheet name="05" sheetId="20" r:id="rId11"/>
    <sheet name="CLT - custo" sheetId="13" state="hidden" r:id="rId12"/>
  </sheets>
  <definedNames>
    <definedName name="_xlnm.Print_Area" localSheetId="1">'Resumo (2)'!$B$2:$G$55</definedName>
    <definedName name="conta_corrente" localSheetId="1">'Resumo (2)'!$D$10</definedName>
    <definedName name="contrato" localSheetId="1">'Resumo (2)'!#REF!</definedName>
    <definedName name="coordenador" localSheetId="1">'Resumo (2)'!$D$9</definedName>
    <definedName name="financiador" localSheetId="1">'Resumo (2)'!$D$8</definedName>
    <definedName name="interveniente" localSheetId="1">'Resumo (2)'!$D$4</definedName>
    <definedName name="periodo_fim" localSheetId="1">'Resumo (2)'!#REF!</definedName>
    <definedName name="periodo_inicio" localSheetId="1">'Resumo (2)'!#REF!</definedName>
    <definedName name="tipo_contrato" localSheetId="1">'Resumo (2)'!#REF!</definedName>
    <definedName name="titulo" localSheetId="1">'Resumo (2)'!$D$5</definedName>
    <definedName name="total01">'01'!$I$8</definedName>
    <definedName name="total02">'02'!$M$8</definedName>
    <definedName name="total03">#REF!</definedName>
    <definedName name="total04" localSheetId="8">'03'!$I$8</definedName>
    <definedName name="total04">'04'!$I$8</definedName>
    <definedName name="total05">#REF!</definedName>
    <definedName name="total06">#REF!</definedName>
    <definedName name="total07">#REF!</definedName>
    <definedName name="total08">'05'!$I$8</definedName>
    <definedName name="total09">#REF!</definedName>
    <definedName name="total10" localSheetId="8">#REF!</definedName>
    <definedName name="total10">#REF!</definedName>
    <definedName name="totalCredito" localSheetId="8">#REF!</definedName>
    <definedName name="totalCredito">#REF!</definedName>
    <definedName name="totalDespesas">Resumo!$K$27</definedName>
    <definedName name="totalRecebimentos">Resumo!$K$23</definedName>
    <definedName name="totalRendimentoLiquido">Aplicação!$I$8</definedName>
    <definedName name="totalTarifasBancarias">TB!$E$8</definedName>
    <definedName name="totalUtilizado" localSheetId="8">resumo[[#Totals],[Utilizado]]</definedName>
    <definedName name="totalUtilizado">resumo[[#Totals],[Utilizado]]</definedName>
    <definedName name="vigencia_final" localSheetId="1">'Resumo (2)'!$E$6</definedName>
    <definedName name="vigencia_inicial" localSheetId="1">'Resumo (2)'!$D$6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4" l="1"/>
  <c r="I54" i="14"/>
  <c r="I53" i="14"/>
  <c r="I51" i="14"/>
  <c r="I52" i="14"/>
  <c r="I50" i="14"/>
  <c r="I23" i="14"/>
  <c r="I49" i="14"/>
  <c r="I4" i="14"/>
  <c r="I5" i="14"/>
  <c r="I6" i="14"/>
  <c r="I7" i="14"/>
  <c r="I8" i="14"/>
  <c r="I9" i="14"/>
  <c r="I10" i="14"/>
  <c r="I11" i="14"/>
  <c r="I12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J49" i="14" s="1"/>
  <c r="H50" i="14"/>
  <c r="H51" i="14"/>
  <c r="H52" i="14"/>
  <c r="H53" i="14"/>
  <c r="H54" i="14"/>
  <c r="J51" i="14" l="1"/>
  <c r="J53" i="14"/>
  <c r="J54" i="14"/>
  <c r="J52" i="14"/>
  <c r="J50" i="14"/>
  <c r="B11" i="20" l="1"/>
  <c r="K773" i="5"/>
  <c r="K774" i="5"/>
  <c r="K775" i="5"/>
  <c r="M775" i="5" s="1"/>
  <c r="K776" i="5"/>
  <c r="M776" i="5" s="1"/>
  <c r="K777" i="5"/>
  <c r="K778" i="5"/>
  <c r="K779" i="5"/>
  <c r="M779" i="5" s="1"/>
  <c r="K780" i="5"/>
  <c r="M780" i="5" s="1"/>
  <c r="K781" i="5"/>
  <c r="K782" i="5"/>
  <c r="K783" i="5"/>
  <c r="M783" i="5" s="1"/>
  <c r="K784" i="5"/>
  <c r="M784" i="5" s="1"/>
  <c r="K785" i="5"/>
  <c r="K786" i="5"/>
  <c r="K787" i="5"/>
  <c r="M787" i="5" s="1"/>
  <c r="K788" i="5"/>
  <c r="M788" i="5" s="1"/>
  <c r="K789" i="5"/>
  <c r="K790" i="5"/>
  <c r="K791" i="5"/>
  <c r="M791" i="5" s="1"/>
  <c r="K792" i="5"/>
  <c r="M792" i="5" s="1"/>
  <c r="K793" i="5"/>
  <c r="K794" i="5"/>
  <c r="K795" i="5"/>
  <c r="M795" i="5" s="1"/>
  <c r="K796" i="5"/>
  <c r="M796" i="5" s="1"/>
  <c r="K797" i="5"/>
  <c r="K798" i="5"/>
  <c r="K799" i="5"/>
  <c r="M799" i="5" s="1"/>
  <c r="K800" i="5"/>
  <c r="M800" i="5" s="1"/>
  <c r="K801" i="5"/>
  <c r="K802" i="5"/>
  <c r="K803" i="5"/>
  <c r="M803" i="5" s="1"/>
  <c r="K804" i="5"/>
  <c r="M804" i="5" s="1"/>
  <c r="K805" i="5"/>
  <c r="K806" i="5"/>
  <c r="K807" i="5"/>
  <c r="M807" i="5" s="1"/>
  <c r="K808" i="5"/>
  <c r="M808" i="5" s="1"/>
  <c r="K809" i="5"/>
  <c r="K810" i="5"/>
  <c r="K811" i="5"/>
  <c r="M811" i="5" s="1"/>
  <c r="K812" i="5"/>
  <c r="M812" i="5" s="1"/>
  <c r="K813" i="5"/>
  <c r="K814" i="5"/>
  <c r="K815" i="5"/>
  <c r="M815" i="5" s="1"/>
  <c r="K816" i="5"/>
  <c r="M816" i="5" s="1"/>
  <c r="K817" i="5"/>
  <c r="K818" i="5"/>
  <c r="K819" i="5"/>
  <c r="M819" i="5" s="1"/>
  <c r="K820" i="5"/>
  <c r="M820" i="5" s="1"/>
  <c r="I43" i="14" s="1"/>
  <c r="J43" i="14" s="1"/>
  <c r="K821" i="5"/>
  <c r="K822" i="5"/>
  <c r="K823" i="5"/>
  <c r="M823" i="5" s="1"/>
  <c r="K824" i="5"/>
  <c r="M824" i="5" s="1"/>
  <c r="I40" i="14" s="1"/>
  <c r="J40" i="14" s="1"/>
  <c r="K825" i="5"/>
  <c r="K826" i="5"/>
  <c r="K827" i="5"/>
  <c r="M827" i="5" s="1"/>
  <c r="K828" i="5"/>
  <c r="M828" i="5" s="1"/>
  <c r="K829" i="5"/>
  <c r="K830" i="5"/>
  <c r="K831" i="5"/>
  <c r="M831" i="5" s="1"/>
  <c r="K832" i="5"/>
  <c r="M832" i="5" s="1"/>
  <c r="K833" i="5"/>
  <c r="K834" i="5"/>
  <c r="K835" i="5"/>
  <c r="M835" i="5" s="1"/>
  <c r="K836" i="5"/>
  <c r="M836" i="5" s="1"/>
  <c r="K837" i="5"/>
  <c r="M837" i="5" s="1"/>
  <c r="K838" i="5"/>
  <c r="K839" i="5"/>
  <c r="M839" i="5" s="1"/>
  <c r="K840" i="5"/>
  <c r="M840" i="5" s="1"/>
  <c r="K841" i="5"/>
  <c r="K842" i="5"/>
  <c r="M842" i="5" s="1"/>
  <c r="K843" i="5"/>
  <c r="M843" i="5" s="1"/>
  <c r="K844" i="5"/>
  <c r="M844" i="5" s="1"/>
  <c r="K845" i="5"/>
  <c r="K846" i="5"/>
  <c r="K847" i="5"/>
  <c r="M847" i="5" s="1"/>
  <c r="K848" i="5"/>
  <c r="M848" i="5" s="1"/>
  <c r="K849" i="5"/>
  <c r="K850" i="5"/>
  <c r="M850" i="5" s="1"/>
  <c r="K851" i="5"/>
  <c r="M851" i="5" s="1"/>
  <c r="K852" i="5"/>
  <c r="M852" i="5" s="1"/>
  <c r="I46" i="14" s="1"/>
  <c r="J46" i="14" s="1"/>
  <c r="K853" i="5"/>
  <c r="K854" i="5"/>
  <c r="M854" i="5" s="1"/>
  <c r="K855" i="5"/>
  <c r="M855" i="5" s="1"/>
  <c r="K856" i="5"/>
  <c r="M856" i="5" s="1"/>
  <c r="K857" i="5"/>
  <c r="K858" i="5"/>
  <c r="M858" i="5" s="1"/>
  <c r="K859" i="5"/>
  <c r="M859" i="5" s="1"/>
  <c r="K860" i="5"/>
  <c r="M860" i="5" s="1"/>
  <c r="K861" i="5"/>
  <c r="K862" i="5"/>
  <c r="K863" i="5"/>
  <c r="M863" i="5" s="1"/>
  <c r="K864" i="5"/>
  <c r="M864" i="5" s="1"/>
  <c r="K865" i="5"/>
  <c r="M865" i="5" s="1"/>
  <c r="K866" i="5"/>
  <c r="M866" i="5" s="1"/>
  <c r="K867" i="5"/>
  <c r="M867" i="5" s="1"/>
  <c r="I29" i="14" s="1"/>
  <c r="J29" i="14" s="1"/>
  <c r="K868" i="5"/>
  <c r="M868" i="5" s="1"/>
  <c r="K869" i="5"/>
  <c r="M869" i="5" s="1"/>
  <c r="K870" i="5"/>
  <c r="M870" i="5" s="1"/>
  <c r="K871" i="5"/>
  <c r="M871" i="5" s="1"/>
  <c r="K872" i="5"/>
  <c r="M872" i="5" s="1"/>
  <c r="K873" i="5"/>
  <c r="M873" i="5" s="1"/>
  <c r="K874" i="5"/>
  <c r="K875" i="5"/>
  <c r="M875" i="5" s="1"/>
  <c r="K876" i="5"/>
  <c r="M876" i="5" s="1"/>
  <c r="K877" i="5"/>
  <c r="K878" i="5"/>
  <c r="K879" i="5"/>
  <c r="M879" i="5" s="1"/>
  <c r="K880" i="5"/>
  <c r="M880" i="5" s="1"/>
  <c r="K881" i="5"/>
  <c r="M881" i="5" s="1"/>
  <c r="K882" i="5"/>
  <c r="M882" i="5" s="1"/>
  <c r="M773" i="5"/>
  <c r="M774" i="5"/>
  <c r="M777" i="5"/>
  <c r="M778" i="5"/>
  <c r="M781" i="5"/>
  <c r="I28" i="14" s="1"/>
  <c r="J28" i="14" s="1"/>
  <c r="M782" i="5"/>
  <c r="M785" i="5"/>
  <c r="M786" i="5"/>
  <c r="I34" i="14" s="1"/>
  <c r="J34" i="14" s="1"/>
  <c r="M789" i="5"/>
  <c r="M790" i="5"/>
  <c r="M793" i="5"/>
  <c r="M794" i="5"/>
  <c r="M797" i="5"/>
  <c r="M798" i="5"/>
  <c r="M801" i="5"/>
  <c r="M802" i="5"/>
  <c r="I36" i="14" s="1"/>
  <c r="J36" i="14" s="1"/>
  <c r="M805" i="5"/>
  <c r="M806" i="5"/>
  <c r="M809" i="5"/>
  <c r="M810" i="5"/>
  <c r="M813" i="5"/>
  <c r="M814" i="5"/>
  <c r="M817" i="5"/>
  <c r="M818" i="5"/>
  <c r="I37" i="14" s="1"/>
  <c r="J37" i="14" s="1"/>
  <c r="M821" i="5"/>
  <c r="M822" i="5"/>
  <c r="M825" i="5"/>
  <c r="M826" i="5"/>
  <c r="M829" i="5"/>
  <c r="M830" i="5"/>
  <c r="M833" i="5"/>
  <c r="M834" i="5"/>
  <c r="M838" i="5"/>
  <c r="M841" i="5"/>
  <c r="M845" i="5"/>
  <c r="M846" i="5"/>
  <c r="M849" i="5"/>
  <c r="M853" i="5"/>
  <c r="M857" i="5"/>
  <c r="M861" i="5"/>
  <c r="I31" i="14" s="1"/>
  <c r="J31" i="14" s="1"/>
  <c r="M862" i="5"/>
  <c r="M874" i="5"/>
  <c r="M877" i="5"/>
  <c r="M878" i="5"/>
  <c r="K772" i="5"/>
  <c r="M772" i="5" s="1"/>
  <c r="K47" i="5"/>
  <c r="M47" i="5" s="1"/>
  <c r="K48" i="5"/>
  <c r="M48" i="5" s="1"/>
  <c r="K49" i="5"/>
  <c r="M49" i="5" s="1"/>
  <c r="K50" i="5"/>
  <c r="M50" i="5" s="1"/>
  <c r="K51" i="5"/>
  <c r="M51" i="5" s="1"/>
  <c r="K52" i="5"/>
  <c r="K53" i="5"/>
  <c r="M53" i="5" s="1"/>
  <c r="K54" i="5"/>
  <c r="M54" i="5" s="1"/>
  <c r="K55" i="5"/>
  <c r="M55" i="5" s="1"/>
  <c r="K56" i="5"/>
  <c r="M56" i="5" s="1"/>
  <c r="K57" i="5"/>
  <c r="M57" i="5" s="1"/>
  <c r="K58" i="5"/>
  <c r="M58" i="5" s="1"/>
  <c r="K59" i="5"/>
  <c r="M59" i="5" s="1"/>
  <c r="K60" i="5"/>
  <c r="M60" i="5" s="1"/>
  <c r="K61" i="5"/>
  <c r="M61" i="5" s="1"/>
  <c r="K62" i="5"/>
  <c r="M62" i="5" s="1"/>
  <c r="K63" i="5"/>
  <c r="M63" i="5" s="1"/>
  <c r="K64" i="5"/>
  <c r="M64" i="5" s="1"/>
  <c r="K65" i="5"/>
  <c r="M65" i="5" s="1"/>
  <c r="K66" i="5"/>
  <c r="M66" i="5" s="1"/>
  <c r="K67" i="5"/>
  <c r="M67" i="5" s="1"/>
  <c r="K68" i="5"/>
  <c r="K69" i="5"/>
  <c r="M69" i="5" s="1"/>
  <c r="K70" i="5"/>
  <c r="M70" i="5" s="1"/>
  <c r="K71" i="5"/>
  <c r="M71" i="5" s="1"/>
  <c r="K72" i="5"/>
  <c r="M72" i="5" s="1"/>
  <c r="K73" i="5"/>
  <c r="M73" i="5" s="1"/>
  <c r="K74" i="5"/>
  <c r="M74" i="5" s="1"/>
  <c r="K75" i="5"/>
  <c r="M75" i="5" s="1"/>
  <c r="K76" i="5"/>
  <c r="M76" i="5" s="1"/>
  <c r="K77" i="5"/>
  <c r="M77" i="5" s="1"/>
  <c r="K78" i="5"/>
  <c r="M78" i="5" s="1"/>
  <c r="K79" i="5"/>
  <c r="M79" i="5" s="1"/>
  <c r="K80" i="5"/>
  <c r="M80" i="5" s="1"/>
  <c r="K81" i="5"/>
  <c r="M81" i="5" s="1"/>
  <c r="K82" i="5"/>
  <c r="M82" i="5" s="1"/>
  <c r="K83" i="5"/>
  <c r="K84" i="5"/>
  <c r="K85" i="5"/>
  <c r="M85" i="5" s="1"/>
  <c r="K86" i="5"/>
  <c r="M86" i="5" s="1"/>
  <c r="K87" i="5"/>
  <c r="M87" i="5" s="1"/>
  <c r="K88" i="5"/>
  <c r="M88" i="5" s="1"/>
  <c r="K89" i="5"/>
  <c r="M89" i="5" s="1"/>
  <c r="K90" i="5"/>
  <c r="M90" i="5" s="1"/>
  <c r="K91" i="5"/>
  <c r="M91" i="5" s="1"/>
  <c r="K92" i="5"/>
  <c r="M92" i="5" s="1"/>
  <c r="K93" i="5"/>
  <c r="M93" i="5" s="1"/>
  <c r="K94" i="5"/>
  <c r="M94" i="5" s="1"/>
  <c r="K95" i="5"/>
  <c r="M95" i="5" s="1"/>
  <c r="K96" i="5"/>
  <c r="M96" i="5" s="1"/>
  <c r="K97" i="5"/>
  <c r="M97" i="5" s="1"/>
  <c r="K98" i="5"/>
  <c r="M98" i="5" s="1"/>
  <c r="K99" i="5"/>
  <c r="M99" i="5" s="1"/>
  <c r="K100" i="5"/>
  <c r="M100" i="5" s="1"/>
  <c r="K101" i="5"/>
  <c r="M101" i="5" s="1"/>
  <c r="K102" i="5"/>
  <c r="M102" i="5" s="1"/>
  <c r="K103" i="5"/>
  <c r="M103" i="5" s="1"/>
  <c r="K104" i="5"/>
  <c r="M104" i="5" s="1"/>
  <c r="K105" i="5"/>
  <c r="M105" i="5" s="1"/>
  <c r="K106" i="5"/>
  <c r="M106" i="5" s="1"/>
  <c r="K107" i="5"/>
  <c r="M107" i="5" s="1"/>
  <c r="K108" i="5"/>
  <c r="M108" i="5" s="1"/>
  <c r="K109" i="5"/>
  <c r="M109" i="5" s="1"/>
  <c r="K110" i="5"/>
  <c r="M110" i="5" s="1"/>
  <c r="K111" i="5"/>
  <c r="K112" i="5"/>
  <c r="M112" i="5" s="1"/>
  <c r="K113" i="5"/>
  <c r="M113" i="5" s="1"/>
  <c r="K114" i="5"/>
  <c r="M114" i="5" s="1"/>
  <c r="K115" i="5"/>
  <c r="M115" i="5" s="1"/>
  <c r="K116" i="5"/>
  <c r="K117" i="5"/>
  <c r="M117" i="5" s="1"/>
  <c r="K118" i="5"/>
  <c r="M118" i="5" s="1"/>
  <c r="K119" i="5"/>
  <c r="M119" i="5" s="1"/>
  <c r="K120" i="5"/>
  <c r="M120" i="5" s="1"/>
  <c r="K121" i="5"/>
  <c r="M121" i="5" s="1"/>
  <c r="K122" i="5"/>
  <c r="M122" i="5" s="1"/>
  <c r="K123" i="5"/>
  <c r="M123" i="5" s="1"/>
  <c r="K124" i="5"/>
  <c r="M124" i="5" s="1"/>
  <c r="K125" i="5"/>
  <c r="M125" i="5" s="1"/>
  <c r="K126" i="5"/>
  <c r="M126" i="5" s="1"/>
  <c r="K127" i="5"/>
  <c r="M127" i="5" s="1"/>
  <c r="K128" i="5"/>
  <c r="M128" i="5" s="1"/>
  <c r="K129" i="5"/>
  <c r="M129" i="5" s="1"/>
  <c r="K130" i="5"/>
  <c r="M130" i="5" s="1"/>
  <c r="K131" i="5"/>
  <c r="M131" i="5" s="1"/>
  <c r="K132" i="5"/>
  <c r="M132" i="5" s="1"/>
  <c r="K133" i="5"/>
  <c r="M133" i="5" s="1"/>
  <c r="K134" i="5"/>
  <c r="M134" i="5" s="1"/>
  <c r="K135" i="5"/>
  <c r="M135" i="5" s="1"/>
  <c r="K136" i="5"/>
  <c r="M136" i="5" s="1"/>
  <c r="K137" i="5"/>
  <c r="M137" i="5" s="1"/>
  <c r="K138" i="5"/>
  <c r="M138" i="5" s="1"/>
  <c r="K139" i="5"/>
  <c r="M139" i="5" s="1"/>
  <c r="K140" i="5"/>
  <c r="M140" i="5" s="1"/>
  <c r="K141" i="5"/>
  <c r="M141" i="5" s="1"/>
  <c r="K142" i="5"/>
  <c r="M142" i="5" s="1"/>
  <c r="K143" i="5"/>
  <c r="M143" i="5" s="1"/>
  <c r="K144" i="5"/>
  <c r="M144" i="5" s="1"/>
  <c r="K145" i="5"/>
  <c r="M145" i="5" s="1"/>
  <c r="K146" i="5"/>
  <c r="M146" i="5" s="1"/>
  <c r="K147" i="5"/>
  <c r="M147" i="5" s="1"/>
  <c r="K148" i="5"/>
  <c r="M148" i="5" s="1"/>
  <c r="K149" i="5"/>
  <c r="M149" i="5" s="1"/>
  <c r="K150" i="5"/>
  <c r="M150" i="5" s="1"/>
  <c r="K151" i="5"/>
  <c r="M151" i="5" s="1"/>
  <c r="K152" i="5"/>
  <c r="M152" i="5" s="1"/>
  <c r="K153" i="5"/>
  <c r="M153" i="5" s="1"/>
  <c r="K154" i="5"/>
  <c r="M154" i="5" s="1"/>
  <c r="K155" i="5"/>
  <c r="M155" i="5" s="1"/>
  <c r="K156" i="5"/>
  <c r="M156" i="5" s="1"/>
  <c r="K157" i="5"/>
  <c r="M157" i="5" s="1"/>
  <c r="K158" i="5"/>
  <c r="M158" i="5" s="1"/>
  <c r="K159" i="5"/>
  <c r="M159" i="5" s="1"/>
  <c r="K160" i="5"/>
  <c r="M160" i="5" s="1"/>
  <c r="K161" i="5"/>
  <c r="M161" i="5" s="1"/>
  <c r="K162" i="5"/>
  <c r="M162" i="5" s="1"/>
  <c r="K163" i="5"/>
  <c r="M163" i="5" s="1"/>
  <c r="K164" i="5"/>
  <c r="K165" i="5"/>
  <c r="M165" i="5" s="1"/>
  <c r="K166" i="5"/>
  <c r="M166" i="5" s="1"/>
  <c r="K167" i="5"/>
  <c r="M167" i="5" s="1"/>
  <c r="K168" i="5"/>
  <c r="M168" i="5" s="1"/>
  <c r="K169" i="5"/>
  <c r="M169" i="5" s="1"/>
  <c r="K170" i="5"/>
  <c r="M170" i="5" s="1"/>
  <c r="K171" i="5"/>
  <c r="M171" i="5" s="1"/>
  <c r="K172" i="5"/>
  <c r="M172" i="5" s="1"/>
  <c r="K173" i="5"/>
  <c r="M173" i="5" s="1"/>
  <c r="K174" i="5"/>
  <c r="M174" i="5" s="1"/>
  <c r="K175" i="5"/>
  <c r="M175" i="5" s="1"/>
  <c r="K176" i="5"/>
  <c r="M176" i="5" s="1"/>
  <c r="K177" i="5"/>
  <c r="M177" i="5" s="1"/>
  <c r="K178" i="5"/>
  <c r="M178" i="5" s="1"/>
  <c r="K179" i="5"/>
  <c r="M179" i="5" s="1"/>
  <c r="K180" i="5"/>
  <c r="M180" i="5" s="1"/>
  <c r="K181" i="5"/>
  <c r="M181" i="5" s="1"/>
  <c r="K182" i="5"/>
  <c r="M182" i="5" s="1"/>
  <c r="K183" i="5"/>
  <c r="M183" i="5" s="1"/>
  <c r="K184" i="5"/>
  <c r="M184" i="5" s="1"/>
  <c r="K185" i="5"/>
  <c r="M185" i="5" s="1"/>
  <c r="K186" i="5"/>
  <c r="M186" i="5" s="1"/>
  <c r="K187" i="5"/>
  <c r="M187" i="5" s="1"/>
  <c r="K188" i="5"/>
  <c r="M188" i="5" s="1"/>
  <c r="K189" i="5"/>
  <c r="M189" i="5" s="1"/>
  <c r="K190" i="5"/>
  <c r="M190" i="5" s="1"/>
  <c r="K191" i="5"/>
  <c r="M191" i="5" s="1"/>
  <c r="K192" i="5"/>
  <c r="M192" i="5" s="1"/>
  <c r="K193" i="5"/>
  <c r="M193" i="5" s="1"/>
  <c r="K194" i="5"/>
  <c r="M194" i="5" s="1"/>
  <c r="K195" i="5"/>
  <c r="M195" i="5" s="1"/>
  <c r="K196" i="5"/>
  <c r="K197" i="5"/>
  <c r="M197" i="5" s="1"/>
  <c r="K198" i="5"/>
  <c r="M198" i="5" s="1"/>
  <c r="K199" i="5"/>
  <c r="M199" i="5" s="1"/>
  <c r="K200" i="5"/>
  <c r="M200" i="5" s="1"/>
  <c r="K201" i="5"/>
  <c r="M201" i="5" s="1"/>
  <c r="K202" i="5"/>
  <c r="M202" i="5" s="1"/>
  <c r="K203" i="5"/>
  <c r="M203" i="5" s="1"/>
  <c r="K204" i="5"/>
  <c r="M204" i="5" s="1"/>
  <c r="K205" i="5"/>
  <c r="M205" i="5" s="1"/>
  <c r="K206" i="5"/>
  <c r="M206" i="5" s="1"/>
  <c r="K207" i="5"/>
  <c r="M207" i="5" s="1"/>
  <c r="K208" i="5"/>
  <c r="M208" i="5" s="1"/>
  <c r="K209" i="5"/>
  <c r="M209" i="5" s="1"/>
  <c r="K210" i="5"/>
  <c r="M210" i="5" s="1"/>
  <c r="K211" i="5"/>
  <c r="K212" i="5"/>
  <c r="M212" i="5" s="1"/>
  <c r="K213" i="5"/>
  <c r="M213" i="5" s="1"/>
  <c r="K214" i="5"/>
  <c r="M214" i="5" s="1"/>
  <c r="K215" i="5"/>
  <c r="M215" i="5" s="1"/>
  <c r="K216" i="5"/>
  <c r="M216" i="5" s="1"/>
  <c r="K217" i="5"/>
  <c r="M217" i="5" s="1"/>
  <c r="K218" i="5"/>
  <c r="M218" i="5" s="1"/>
  <c r="K219" i="5"/>
  <c r="M219" i="5" s="1"/>
  <c r="K220" i="5"/>
  <c r="M220" i="5" s="1"/>
  <c r="K221" i="5"/>
  <c r="M221" i="5" s="1"/>
  <c r="K222" i="5"/>
  <c r="M222" i="5" s="1"/>
  <c r="K223" i="5"/>
  <c r="M223" i="5" s="1"/>
  <c r="K224" i="5"/>
  <c r="M224" i="5" s="1"/>
  <c r="K225" i="5"/>
  <c r="M225" i="5" s="1"/>
  <c r="K226" i="5"/>
  <c r="M226" i="5" s="1"/>
  <c r="K227" i="5"/>
  <c r="M227" i="5" s="1"/>
  <c r="K228" i="5"/>
  <c r="M228" i="5" s="1"/>
  <c r="K229" i="5"/>
  <c r="M229" i="5" s="1"/>
  <c r="K230" i="5"/>
  <c r="M230" i="5" s="1"/>
  <c r="K231" i="5"/>
  <c r="M231" i="5" s="1"/>
  <c r="K232" i="5"/>
  <c r="M232" i="5" s="1"/>
  <c r="K233" i="5"/>
  <c r="M233" i="5" s="1"/>
  <c r="K234" i="5"/>
  <c r="M234" i="5" s="1"/>
  <c r="K235" i="5"/>
  <c r="M235" i="5" s="1"/>
  <c r="K236" i="5"/>
  <c r="M236" i="5" s="1"/>
  <c r="K237" i="5"/>
  <c r="M237" i="5" s="1"/>
  <c r="K238" i="5"/>
  <c r="M238" i="5" s="1"/>
  <c r="K239" i="5"/>
  <c r="M239" i="5" s="1"/>
  <c r="K240" i="5"/>
  <c r="M240" i="5" s="1"/>
  <c r="K241" i="5"/>
  <c r="M241" i="5" s="1"/>
  <c r="K242" i="5"/>
  <c r="M242" i="5" s="1"/>
  <c r="K243" i="5"/>
  <c r="M243" i="5" s="1"/>
  <c r="K244" i="5"/>
  <c r="K245" i="5"/>
  <c r="M245" i="5" s="1"/>
  <c r="K246" i="5"/>
  <c r="M246" i="5" s="1"/>
  <c r="K247" i="5"/>
  <c r="M247" i="5" s="1"/>
  <c r="K248" i="5"/>
  <c r="M248" i="5" s="1"/>
  <c r="K249" i="5"/>
  <c r="M249" i="5" s="1"/>
  <c r="K250" i="5"/>
  <c r="M250" i="5" s="1"/>
  <c r="K251" i="5"/>
  <c r="M251" i="5" s="1"/>
  <c r="K252" i="5"/>
  <c r="M252" i="5" s="1"/>
  <c r="K253" i="5"/>
  <c r="M253" i="5" s="1"/>
  <c r="K254" i="5"/>
  <c r="M254" i="5" s="1"/>
  <c r="K255" i="5"/>
  <c r="K256" i="5"/>
  <c r="M256" i="5" s="1"/>
  <c r="K257" i="5"/>
  <c r="M257" i="5" s="1"/>
  <c r="K258" i="5"/>
  <c r="M258" i="5" s="1"/>
  <c r="K259" i="5"/>
  <c r="M259" i="5" s="1"/>
  <c r="K260" i="5"/>
  <c r="M260" i="5" s="1"/>
  <c r="K261" i="5"/>
  <c r="M261" i="5" s="1"/>
  <c r="K262" i="5"/>
  <c r="M262" i="5" s="1"/>
  <c r="K263" i="5"/>
  <c r="M263" i="5" s="1"/>
  <c r="K264" i="5"/>
  <c r="M264" i="5" s="1"/>
  <c r="K265" i="5"/>
  <c r="M265" i="5" s="1"/>
  <c r="K266" i="5"/>
  <c r="M266" i="5" s="1"/>
  <c r="K267" i="5"/>
  <c r="M267" i="5" s="1"/>
  <c r="K268" i="5"/>
  <c r="M268" i="5" s="1"/>
  <c r="K269" i="5"/>
  <c r="M269" i="5" s="1"/>
  <c r="K270" i="5"/>
  <c r="M270" i="5" s="1"/>
  <c r="K271" i="5"/>
  <c r="M271" i="5" s="1"/>
  <c r="K272" i="5"/>
  <c r="M272" i="5" s="1"/>
  <c r="K273" i="5"/>
  <c r="M273" i="5" s="1"/>
  <c r="K274" i="5"/>
  <c r="M274" i="5" s="1"/>
  <c r="K275" i="5"/>
  <c r="M275" i="5" s="1"/>
  <c r="K276" i="5"/>
  <c r="M276" i="5" s="1"/>
  <c r="K277" i="5"/>
  <c r="M277" i="5" s="1"/>
  <c r="K278" i="5"/>
  <c r="M278" i="5" s="1"/>
  <c r="K279" i="5"/>
  <c r="M279" i="5" s="1"/>
  <c r="K280" i="5"/>
  <c r="M280" i="5" s="1"/>
  <c r="K281" i="5"/>
  <c r="M281" i="5" s="1"/>
  <c r="K282" i="5"/>
  <c r="M282" i="5" s="1"/>
  <c r="K283" i="5"/>
  <c r="M283" i="5" s="1"/>
  <c r="K284" i="5"/>
  <c r="M284" i="5" s="1"/>
  <c r="K285" i="5"/>
  <c r="M285" i="5" s="1"/>
  <c r="K286" i="5"/>
  <c r="M286" i="5" s="1"/>
  <c r="K287" i="5"/>
  <c r="M287" i="5" s="1"/>
  <c r="K288" i="5"/>
  <c r="M288" i="5" s="1"/>
  <c r="K289" i="5"/>
  <c r="M289" i="5" s="1"/>
  <c r="K290" i="5"/>
  <c r="M290" i="5" s="1"/>
  <c r="K291" i="5"/>
  <c r="M291" i="5" s="1"/>
  <c r="K292" i="5"/>
  <c r="K293" i="5"/>
  <c r="M293" i="5" s="1"/>
  <c r="K294" i="5"/>
  <c r="M294" i="5" s="1"/>
  <c r="K295" i="5"/>
  <c r="M295" i="5" s="1"/>
  <c r="K296" i="5"/>
  <c r="M296" i="5" s="1"/>
  <c r="K297" i="5"/>
  <c r="M297" i="5" s="1"/>
  <c r="K298" i="5"/>
  <c r="M298" i="5" s="1"/>
  <c r="K299" i="5"/>
  <c r="K300" i="5"/>
  <c r="M300" i="5" s="1"/>
  <c r="K301" i="5"/>
  <c r="M301" i="5" s="1"/>
  <c r="K302" i="5"/>
  <c r="M302" i="5" s="1"/>
  <c r="K303" i="5"/>
  <c r="M303" i="5" s="1"/>
  <c r="K304" i="5"/>
  <c r="M304" i="5" s="1"/>
  <c r="K305" i="5"/>
  <c r="M305" i="5" s="1"/>
  <c r="K306" i="5"/>
  <c r="M306" i="5" s="1"/>
  <c r="K307" i="5"/>
  <c r="M307" i="5" s="1"/>
  <c r="K308" i="5"/>
  <c r="M308" i="5" s="1"/>
  <c r="K309" i="5"/>
  <c r="M309" i="5" s="1"/>
  <c r="K310" i="5"/>
  <c r="M310" i="5" s="1"/>
  <c r="K311" i="5"/>
  <c r="M311" i="5" s="1"/>
  <c r="K312" i="5"/>
  <c r="M312" i="5" s="1"/>
  <c r="K313" i="5"/>
  <c r="M313" i="5" s="1"/>
  <c r="K314" i="5"/>
  <c r="M314" i="5" s="1"/>
  <c r="K315" i="5"/>
  <c r="M315" i="5" s="1"/>
  <c r="K316" i="5"/>
  <c r="M316" i="5" s="1"/>
  <c r="K317" i="5"/>
  <c r="M317" i="5" s="1"/>
  <c r="K318" i="5"/>
  <c r="M318" i="5" s="1"/>
  <c r="K319" i="5"/>
  <c r="M319" i="5" s="1"/>
  <c r="K320" i="5"/>
  <c r="M320" i="5" s="1"/>
  <c r="K321" i="5"/>
  <c r="M321" i="5" s="1"/>
  <c r="K322" i="5"/>
  <c r="M322" i="5" s="1"/>
  <c r="K323" i="5"/>
  <c r="M323" i="5" s="1"/>
  <c r="K324" i="5"/>
  <c r="K325" i="5"/>
  <c r="M325" i="5" s="1"/>
  <c r="K326" i="5"/>
  <c r="M326" i="5" s="1"/>
  <c r="K327" i="5"/>
  <c r="M327" i="5" s="1"/>
  <c r="K328" i="5"/>
  <c r="M328" i="5" s="1"/>
  <c r="K329" i="5"/>
  <c r="M329" i="5" s="1"/>
  <c r="K330" i="5"/>
  <c r="M330" i="5" s="1"/>
  <c r="K331" i="5"/>
  <c r="M331" i="5" s="1"/>
  <c r="K332" i="5"/>
  <c r="M332" i="5" s="1"/>
  <c r="K333" i="5"/>
  <c r="M333" i="5" s="1"/>
  <c r="K334" i="5"/>
  <c r="M334" i="5" s="1"/>
  <c r="K335" i="5"/>
  <c r="M335" i="5" s="1"/>
  <c r="K336" i="5"/>
  <c r="M336" i="5" s="1"/>
  <c r="K337" i="5"/>
  <c r="M337" i="5" s="1"/>
  <c r="K338" i="5"/>
  <c r="M338" i="5" s="1"/>
  <c r="K339" i="5"/>
  <c r="M339" i="5" s="1"/>
  <c r="K340" i="5"/>
  <c r="M340" i="5" s="1"/>
  <c r="K341" i="5"/>
  <c r="M341" i="5" s="1"/>
  <c r="K342" i="5"/>
  <c r="M342" i="5" s="1"/>
  <c r="K343" i="5"/>
  <c r="K344" i="5"/>
  <c r="M344" i="5" s="1"/>
  <c r="K345" i="5"/>
  <c r="M345" i="5" s="1"/>
  <c r="K346" i="5"/>
  <c r="M346" i="5" s="1"/>
  <c r="K347" i="5"/>
  <c r="M347" i="5" s="1"/>
  <c r="K348" i="5"/>
  <c r="M348" i="5" s="1"/>
  <c r="K349" i="5"/>
  <c r="K350" i="5"/>
  <c r="M350" i="5" s="1"/>
  <c r="K351" i="5"/>
  <c r="M351" i="5" s="1"/>
  <c r="K352" i="5"/>
  <c r="M352" i="5" s="1"/>
  <c r="K353" i="5"/>
  <c r="K354" i="5"/>
  <c r="M354" i="5" s="1"/>
  <c r="K355" i="5"/>
  <c r="M355" i="5" s="1"/>
  <c r="K356" i="5"/>
  <c r="M356" i="5" s="1"/>
  <c r="K357" i="5"/>
  <c r="M357" i="5" s="1"/>
  <c r="K358" i="5"/>
  <c r="M358" i="5" s="1"/>
  <c r="K359" i="5"/>
  <c r="M359" i="5" s="1"/>
  <c r="K360" i="5"/>
  <c r="M360" i="5" s="1"/>
  <c r="K361" i="5"/>
  <c r="K362" i="5"/>
  <c r="M362" i="5" s="1"/>
  <c r="K363" i="5"/>
  <c r="M363" i="5" s="1"/>
  <c r="K364" i="5"/>
  <c r="M364" i="5" s="1"/>
  <c r="K365" i="5"/>
  <c r="K366" i="5"/>
  <c r="M366" i="5" s="1"/>
  <c r="K367" i="5"/>
  <c r="M367" i="5" s="1"/>
  <c r="K368" i="5"/>
  <c r="M368" i="5" s="1"/>
  <c r="K369" i="5"/>
  <c r="K370" i="5"/>
  <c r="M370" i="5" s="1"/>
  <c r="K371" i="5"/>
  <c r="M371" i="5" s="1"/>
  <c r="K372" i="5"/>
  <c r="M372" i="5" s="1"/>
  <c r="K373" i="5"/>
  <c r="K374" i="5"/>
  <c r="M374" i="5" s="1"/>
  <c r="K375" i="5"/>
  <c r="K376" i="5"/>
  <c r="M376" i="5" s="1"/>
  <c r="K377" i="5"/>
  <c r="M377" i="5" s="1"/>
  <c r="K378" i="5"/>
  <c r="M378" i="5" s="1"/>
  <c r="K379" i="5"/>
  <c r="M379" i="5" s="1"/>
  <c r="K380" i="5"/>
  <c r="M380" i="5" s="1"/>
  <c r="K381" i="5"/>
  <c r="K382" i="5"/>
  <c r="M382" i="5" s="1"/>
  <c r="K383" i="5"/>
  <c r="M383" i="5" s="1"/>
  <c r="K384" i="5"/>
  <c r="M384" i="5" s="1"/>
  <c r="K385" i="5"/>
  <c r="K386" i="5"/>
  <c r="M386" i="5" s="1"/>
  <c r="K387" i="5"/>
  <c r="M387" i="5" s="1"/>
  <c r="K388" i="5"/>
  <c r="M388" i="5" s="1"/>
  <c r="K389" i="5"/>
  <c r="M389" i="5" s="1"/>
  <c r="K390" i="5"/>
  <c r="M390" i="5" s="1"/>
  <c r="K391" i="5"/>
  <c r="M391" i="5" s="1"/>
  <c r="K392" i="5"/>
  <c r="M392" i="5" s="1"/>
  <c r="K393" i="5"/>
  <c r="K394" i="5"/>
  <c r="M394" i="5" s="1"/>
  <c r="K395" i="5"/>
  <c r="M395" i="5" s="1"/>
  <c r="K396" i="5"/>
  <c r="M396" i="5" s="1"/>
  <c r="K397" i="5"/>
  <c r="K398" i="5"/>
  <c r="M398" i="5" s="1"/>
  <c r="K399" i="5"/>
  <c r="M399" i="5" s="1"/>
  <c r="K400" i="5"/>
  <c r="M400" i="5" s="1"/>
  <c r="K401" i="5"/>
  <c r="K402" i="5"/>
  <c r="M402" i="5" s="1"/>
  <c r="K403" i="5"/>
  <c r="M403" i="5" s="1"/>
  <c r="K404" i="5"/>
  <c r="M404" i="5" s="1"/>
  <c r="K405" i="5"/>
  <c r="K406" i="5"/>
  <c r="M406" i="5" s="1"/>
  <c r="K407" i="5"/>
  <c r="K408" i="5"/>
  <c r="M408" i="5" s="1"/>
  <c r="K409" i="5"/>
  <c r="M409" i="5" s="1"/>
  <c r="K410" i="5"/>
  <c r="M410" i="5" s="1"/>
  <c r="K411" i="5"/>
  <c r="M411" i="5" s="1"/>
  <c r="K412" i="5"/>
  <c r="M412" i="5" s="1"/>
  <c r="K413" i="5"/>
  <c r="K414" i="5"/>
  <c r="M414" i="5" s="1"/>
  <c r="K415" i="5"/>
  <c r="M415" i="5" s="1"/>
  <c r="K416" i="5"/>
  <c r="M416" i="5" s="1"/>
  <c r="K417" i="5"/>
  <c r="K418" i="5"/>
  <c r="M418" i="5" s="1"/>
  <c r="K419" i="5"/>
  <c r="M419" i="5" s="1"/>
  <c r="K420" i="5"/>
  <c r="M420" i="5" s="1"/>
  <c r="K421" i="5"/>
  <c r="M421" i="5" s="1"/>
  <c r="K422" i="5"/>
  <c r="M422" i="5" s="1"/>
  <c r="K423" i="5"/>
  <c r="M423" i="5" s="1"/>
  <c r="K424" i="5"/>
  <c r="M424" i="5" s="1"/>
  <c r="K425" i="5"/>
  <c r="K426" i="5"/>
  <c r="M426" i="5" s="1"/>
  <c r="K427" i="5"/>
  <c r="M427" i="5" s="1"/>
  <c r="K428" i="5"/>
  <c r="M428" i="5" s="1"/>
  <c r="K429" i="5"/>
  <c r="K430" i="5"/>
  <c r="M430" i="5" s="1"/>
  <c r="K431" i="5"/>
  <c r="M431" i="5" s="1"/>
  <c r="K432" i="5"/>
  <c r="M432" i="5" s="1"/>
  <c r="K433" i="5"/>
  <c r="K434" i="5"/>
  <c r="M434" i="5" s="1"/>
  <c r="K435" i="5"/>
  <c r="M435" i="5" s="1"/>
  <c r="K436" i="5"/>
  <c r="M436" i="5" s="1"/>
  <c r="K437" i="5"/>
  <c r="K438" i="5"/>
  <c r="M438" i="5" s="1"/>
  <c r="K439" i="5"/>
  <c r="K440" i="5"/>
  <c r="M440" i="5" s="1"/>
  <c r="K441" i="5"/>
  <c r="M441" i="5" s="1"/>
  <c r="K442" i="5"/>
  <c r="M442" i="5" s="1"/>
  <c r="K443" i="5"/>
  <c r="M443" i="5" s="1"/>
  <c r="K444" i="5"/>
  <c r="M444" i="5" s="1"/>
  <c r="K445" i="5"/>
  <c r="K446" i="5"/>
  <c r="M446" i="5" s="1"/>
  <c r="K447" i="5"/>
  <c r="M447" i="5" s="1"/>
  <c r="K448" i="5"/>
  <c r="M448" i="5" s="1"/>
  <c r="K449" i="5"/>
  <c r="K450" i="5"/>
  <c r="M450" i="5" s="1"/>
  <c r="K451" i="5"/>
  <c r="M451" i="5" s="1"/>
  <c r="K452" i="5"/>
  <c r="M452" i="5" s="1"/>
  <c r="K453" i="5"/>
  <c r="M453" i="5" s="1"/>
  <c r="K454" i="5"/>
  <c r="M454" i="5" s="1"/>
  <c r="K455" i="5"/>
  <c r="M455" i="5" s="1"/>
  <c r="K456" i="5"/>
  <c r="M456" i="5" s="1"/>
  <c r="K457" i="5"/>
  <c r="K458" i="5"/>
  <c r="M458" i="5" s="1"/>
  <c r="K459" i="5"/>
  <c r="M459" i="5" s="1"/>
  <c r="K460" i="5"/>
  <c r="M460" i="5" s="1"/>
  <c r="K461" i="5"/>
  <c r="K462" i="5"/>
  <c r="M462" i="5" s="1"/>
  <c r="K463" i="5"/>
  <c r="M463" i="5" s="1"/>
  <c r="K464" i="5"/>
  <c r="M464" i="5" s="1"/>
  <c r="K465" i="5"/>
  <c r="K466" i="5"/>
  <c r="M466" i="5" s="1"/>
  <c r="K467" i="5"/>
  <c r="M467" i="5" s="1"/>
  <c r="K468" i="5"/>
  <c r="M468" i="5" s="1"/>
  <c r="K469" i="5"/>
  <c r="K470" i="5"/>
  <c r="M470" i="5" s="1"/>
  <c r="K471" i="5"/>
  <c r="K472" i="5"/>
  <c r="M472" i="5" s="1"/>
  <c r="K473" i="5"/>
  <c r="M473" i="5" s="1"/>
  <c r="K474" i="5"/>
  <c r="M474" i="5" s="1"/>
  <c r="K475" i="5"/>
  <c r="M475" i="5" s="1"/>
  <c r="K476" i="5"/>
  <c r="M476" i="5" s="1"/>
  <c r="K477" i="5"/>
  <c r="K478" i="5"/>
  <c r="M478" i="5" s="1"/>
  <c r="K479" i="5"/>
  <c r="M479" i="5" s="1"/>
  <c r="K480" i="5"/>
  <c r="M480" i="5" s="1"/>
  <c r="K481" i="5"/>
  <c r="K482" i="5"/>
  <c r="M482" i="5" s="1"/>
  <c r="K483" i="5"/>
  <c r="M483" i="5" s="1"/>
  <c r="K484" i="5"/>
  <c r="M484" i="5" s="1"/>
  <c r="K485" i="5"/>
  <c r="M485" i="5" s="1"/>
  <c r="K486" i="5"/>
  <c r="M486" i="5" s="1"/>
  <c r="K487" i="5"/>
  <c r="M487" i="5" s="1"/>
  <c r="K488" i="5"/>
  <c r="M488" i="5" s="1"/>
  <c r="K489" i="5"/>
  <c r="K490" i="5"/>
  <c r="M490" i="5" s="1"/>
  <c r="K491" i="5"/>
  <c r="M491" i="5" s="1"/>
  <c r="K492" i="5"/>
  <c r="M492" i="5" s="1"/>
  <c r="K493" i="5"/>
  <c r="K494" i="5"/>
  <c r="M494" i="5" s="1"/>
  <c r="K495" i="5"/>
  <c r="M495" i="5" s="1"/>
  <c r="K496" i="5"/>
  <c r="M496" i="5" s="1"/>
  <c r="K497" i="5"/>
  <c r="K498" i="5"/>
  <c r="M498" i="5" s="1"/>
  <c r="K499" i="5"/>
  <c r="M499" i="5" s="1"/>
  <c r="K500" i="5"/>
  <c r="M500" i="5" s="1"/>
  <c r="K501" i="5"/>
  <c r="K502" i="5"/>
  <c r="M502" i="5" s="1"/>
  <c r="K503" i="5"/>
  <c r="K504" i="5"/>
  <c r="M504" i="5" s="1"/>
  <c r="K505" i="5"/>
  <c r="M505" i="5" s="1"/>
  <c r="K506" i="5"/>
  <c r="M506" i="5" s="1"/>
  <c r="K507" i="5"/>
  <c r="M507" i="5" s="1"/>
  <c r="K508" i="5"/>
  <c r="M508" i="5" s="1"/>
  <c r="K509" i="5"/>
  <c r="K510" i="5"/>
  <c r="M510" i="5" s="1"/>
  <c r="K511" i="5"/>
  <c r="M511" i="5" s="1"/>
  <c r="K512" i="5"/>
  <c r="M512" i="5" s="1"/>
  <c r="K513" i="5"/>
  <c r="K514" i="5"/>
  <c r="M514" i="5" s="1"/>
  <c r="K515" i="5"/>
  <c r="M515" i="5" s="1"/>
  <c r="K516" i="5"/>
  <c r="M516" i="5" s="1"/>
  <c r="K517" i="5"/>
  <c r="M517" i="5" s="1"/>
  <c r="K518" i="5"/>
  <c r="M518" i="5" s="1"/>
  <c r="K519" i="5"/>
  <c r="M519" i="5" s="1"/>
  <c r="K520" i="5"/>
  <c r="M520" i="5" s="1"/>
  <c r="K521" i="5"/>
  <c r="K522" i="5"/>
  <c r="M522" i="5" s="1"/>
  <c r="K523" i="5"/>
  <c r="M523" i="5" s="1"/>
  <c r="K524" i="5"/>
  <c r="M524" i="5" s="1"/>
  <c r="K525" i="5"/>
  <c r="K526" i="5"/>
  <c r="M526" i="5" s="1"/>
  <c r="K527" i="5"/>
  <c r="M527" i="5" s="1"/>
  <c r="K528" i="5"/>
  <c r="M528" i="5" s="1"/>
  <c r="K529" i="5"/>
  <c r="K530" i="5"/>
  <c r="M530" i="5" s="1"/>
  <c r="K531" i="5"/>
  <c r="M531" i="5" s="1"/>
  <c r="K532" i="5"/>
  <c r="M532" i="5" s="1"/>
  <c r="K533" i="5"/>
  <c r="K534" i="5"/>
  <c r="M534" i="5" s="1"/>
  <c r="K535" i="5"/>
  <c r="K536" i="5"/>
  <c r="M536" i="5" s="1"/>
  <c r="K537" i="5"/>
  <c r="M537" i="5" s="1"/>
  <c r="K538" i="5"/>
  <c r="M538" i="5" s="1"/>
  <c r="K539" i="5"/>
  <c r="M539" i="5" s="1"/>
  <c r="K540" i="5"/>
  <c r="M540" i="5" s="1"/>
  <c r="K541" i="5"/>
  <c r="K542" i="5"/>
  <c r="M542" i="5" s="1"/>
  <c r="K543" i="5"/>
  <c r="M543" i="5" s="1"/>
  <c r="K544" i="5"/>
  <c r="M544" i="5" s="1"/>
  <c r="K545" i="5"/>
  <c r="K546" i="5"/>
  <c r="M546" i="5" s="1"/>
  <c r="K547" i="5"/>
  <c r="M547" i="5" s="1"/>
  <c r="K548" i="5"/>
  <c r="M548" i="5" s="1"/>
  <c r="K549" i="5"/>
  <c r="M549" i="5" s="1"/>
  <c r="K550" i="5"/>
  <c r="M550" i="5" s="1"/>
  <c r="K551" i="5"/>
  <c r="M551" i="5" s="1"/>
  <c r="K552" i="5"/>
  <c r="M552" i="5" s="1"/>
  <c r="K553" i="5"/>
  <c r="K554" i="5"/>
  <c r="M554" i="5" s="1"/>
  <c r="K555" i="5"/>
  <c r="M555" i="5" s="1"/>
  <c r="K556" i="5"/>
  <c r="M556" i="5" s="1"/>
  <c r="K557" i="5"/>
  <c r="K558" i="5"/>
  <c r="M558" i="5" s="1"/>
  <c r="K559" i="5"/>
  <c r="M559" i="5" s="1"/>
  <c r="K560" i="5"/>
  <c r="M560" i="5" s="1"/>
  <c r="K561" i="5"/>
  <c r="K562" i="5"/>
  <c r="M562" i="5" s="1"/>
  <c r="K563" i="5"/>
  <c r="M563" i="5" s="1"/>
  <c r="K564" i="5"/>
  <c r="M564" i="5" s="1"/>
  <c r="K565" i="5"/>
  <c r="K566" i="5"/>
  <c r="M566" i="5" s="1"/>
  <c r="K567" i="5"/>
  <c r="K568" i="5"/>
  <c r="M568" i="5" s="1"/>
  <c r="K569" i="5"/>
  <c r="M569" i="5" s="1"/>
  <c r="K570" i="5"/>
  <c r="M570" i="5" s="1"/>
  <c r="K571" i="5"/>
  <c r="M571" i="5" s="1"/>
  <c r="K572" i="5"/>
  <c r="M572" i="5" s="1"/>
  <c r="K573" i="5"/>
  <c r="K574" i="5"/>
  <c r="M574" i="5" s="1"/>
  <c r="K575" i="5"/>
  <c r="M575" i="5" s="1"/>
  <c r="K576" i="5"/>
  <c r="M576" i="5" s="1"/>
  <c r="K577" i="5"/>
  <c r="K578" i="5"/>
  <c r="M578" i="5" s="1"/>
  <c r="K579" i="5"/>
  <c r="M579" i="5" s="1"/>
  <c r="K580" i="5"/>
  <c r="M580" i="5" s="1"/>
  <c r="K581" i="5"/>
  <c r="M581" i="5" s="1"/>
  <c r="K582" i="5"/>
  <c r="M582" i="5" s="1"/>
  <c r="K583" i="5"/>
  <c r="M583" i="5" s="1"/>
  <c r="K584" i="5"/>
  <c r="M584" i="5" s="1"/>
  <c r="K585" i="5"/>
  <c r="K586" i="5"/>
  <c r="M586" i="5" s="1"/>
  <c r="K587" i="5"/>
  <c r="M587" i="5" s="1"/>
  <c r="K588" i="5"/>
  <c r="M588" i="5" s="1"/>
  <c r="K589" i="5"/>
  <c r="K590" i="5"/>
  <c r="M590" i="5" s="1"/>
  <c r="K591" i="5"/>
  <c r="M591" i="5" s="1"/>
  <c r="K592" i="5"/>
  <c r="M592" i="5" s="1"/>
  <c r="K593" i="5"/>
  <c r="K594" i="5"/>
  <c r="M594" i="5" s="1"/>
  <c r="K595" i="5"/>
  <c r="M595" i="5" s="1"/>
  <c r="K596" i="5"/>
  <c r="M596" i="5" s="1"/>
  <c r="K597" i="5"/>
  <c r="K598" i="5"/>
  <c r="M598" i="5" s="1"/>
  <c r="K599" i="5"/>
  <c r="K600" i="5"/>
  <c r="M600" i="5" s="1"/>
  <c r="K601" i="5"/>
  <c r="M601" i="5" s="1"/>
  <c r="K602" i="5"/>
  <c r="M602" i="5" s="1"/>
  <c r="K603" i="5"/>
  <c r="M603" i="5" s="1"/>
  <c r="K604" i="5"/>
  <c r="M604" i="5" s="1"/>
  <c r="K605" i="5"/>
  <c r="K606" i="5"/>
  <c r="M606" i="5" s="1"/>
  <c r="K607" i="5"/>
  <c r="M607" i="5" s="1"/>
  <c r="K608" i="5"/>
  <c r="M608" i="5" s="1"/>
  <c r="K609" i="5"/>
  <c r="K610" i="5"/>
  <c r="M610" i="5" s="1"/>
  <c r="K611" i="5"/>
  <c r="M611" i="5" s="1"/>
  <c r="K612" i="5"/>
  <c r="M612" i="5" s="1"/>
  <c r="K613" i="5"/>
  <c r="M613" i="5" s="1"/>
  <c r="K614" i="5"/>
  <c r="M614" i="5" s="1"/>
  <c r="K615" i="5"/>
  <c r="M615" i="5" s="1"/>
  <c r="K616" i="5"/>
  <c r="M616" i="5" s="1"/>
  <c r="K617" i="5"/>
  <c r="K618" i="5"/>
  <c r="M618" i="5" s="1"/>
  <c r="K619" i="5"/>
  <c r="M619" i="5" s="1"/>
  <c r="K620" i="5"/>
  <c r="M620" i="5" s="1"/>
  <c r="K621" i="5"/>
  <c r="K622" i="5"/>
  <c r="M622" i="5" s="1"/>
  <c r="K623" i="5"/>
  <c r="M623" i="5" s="1"/>
  <c r="K624" i="5"/>
  <c r="M624" i="5" s="1"/>
  <c r="K625" i="5"/>
  <c r="K626" i="5"/>
  <c r="M626" i="5" s="1"/>
  <c r="K627" i="5"/>
  <c r="M627" i="5" s="1"/>
  <c r="K628" i="5"/>
  <c r="M628" i="5" s="1"/>
  <c r="K629" i="5"/>
  <c r="K630" i="5"/>
  <c r="M630" i="5" s="1"/>
  <c r="K631" i="5"/>
  <c r="K632" i="5"/>
  <c r="M632" i="5" s="1"/>
  <c r="K633" i="5"/>
  <c r="M633" i="5" s="1"/>
  <c r="K634" i="5"/>
  <c r="M634" i="5" s="1"/>
  <c r="K635" i="5"/>
  <c r="M635" i="5" s="1"/>
  <c r="K636" i="5"/>
  <c r="M636" i="5" s="1"/>
  <c r="K637" i="5"/>
  <c r="K638" i="5"/>
  <c r="M638" i="5" s="1"/>
  <c r="K639" i="5"/>
  <c r="M639" i="5" s="1"/>
  <c r="K640" i="5"/>
  <c r="M640" i="5" s="1"/>
  <c r="K641" i="5"/>
  <c r="K642" i="5"/>
  <c r="M642" i="5" s="1"/>
  <c r="K643" i="5"/>
  <c r="M643" i="5" s="1"/>
  <c r="K644" i="5"/>
  <c r="M644" i="5" s="1"/>
  <c r="K645" i="5"/>
  <c r="M645" i="5" s="1"/>
  <c r="K646" i="5"/>
  <c r="M646" i="5" s="1"/>
  <c r="K647" i="5"/>
  <c r="M647" i="5" s="1"/>
  <c r="K648" i="5"/>
  <c r="M648" i="5" s="1"/>
  <c r="K649" i="5"/>
  <c r="K650" i="5"/>
  <c r="M650" i="5" s="1"/>
  <c r="K651" i="5"/>
  <c r="M651" i="5" s="1"/>
  <c r="K652" i="5"/>
  <c r="M652" i="5" s="1"/>
  <c r="K653" i="5"/>
  <c r="K654" i="5"/>
  <c r="M654" i="5" s="1"/>
  <c r="K655" i="5"/>
  <c r="M655" i="5" s="1"/>
  <c r="K656" i="5"/>
  <c r="M656" i="5" s="1"/>
  <c r="K657" i="5"/>
  <c r="K658" i="5"/>
  <c r="M658" i="5" s="1"/>
  <c r="K659" i="5"/>
  <c r="M659" i="5" s="1"/>
  <c r="K660" i="5"/>
  <c r="M660" i="5" s="1"/>
  <c r="K661" i="5"/>
  <c r="K662" i="5"/>
  <c r="M662" i="5" s="1"/>
  <c r="K663" i="5"/>
  <c r="K664" i="5"/>
  <c r="M664" i="5" s="1"/>
  <c r="K665" i="5"/>
  <c r="M665" i="5" s="1"/>
  <c r="K666" i="5"/>
  <c r="M666" i="5" s="1"/>
  <c r="K667" i="5"/>
  <c r="M667" i="5" s="1"/>
  <c r="K668" i="5"/>
  <c r="M668" i="5" s="1"/>
  <c r="K669" i="5"/>
  <c r="K670" i="5"/>
  <c r="M670" i="5" s="1"/>
  <c r="K671" i="5"/>
  <c r="M671" i="5" s="1"/>
  <c r="K672" i="5"/>
  <c r="M672" i="5" s="1"/>
  <c r="K673" i="5"/>
  <c r="K674" i="5"/>
  <c r="M674" i="5" s="1"/>
  <c r="K675" i="5"/>
  <c r="M675" i="5" s="1"/>
  <c r="K676" i="5"/>
  <c r="M676" i="5" s="1"/>
  <c r="K677" i="5"/>
  <c r="M677" i="5" s="1"/>
  <c r="K678" i="5"/>
  <c r="M678" i="5" s="1"/>
  <c r="K679" i="5"/>
  <c r="M679" i="5" s="1"/>
  <c r="K680" i="5"/>
  <c r="M680" i="5" s="1"/>
  <c r="K681" i="5"/>
  <c r="K682" i="5"/>
  <c r="M682" i="5" s="1"/>
  <c r="K683" i="5"/>
  <c r="M683" i="5" s="1"/>
  <c r="K684" i="5"/>
  <c r="M684" i="5" s="1"/>
  <c r="K685" i="5"/>
  <c r="K686" i="5"/>
  <c r="M686" i="5" s="1"/>
  <c r="K687" i="5"/>
  <c r="M687" i="5" s="1"/>
  <c r="K688" i="5"/>
  <c r="M688" i="5" s="1"/>
  <c r="K689" i="5"/>
  <c r="K690" i="5"/>
  <c r="M690" i="5" s="1"/>
  <c r="K691" i="5"/>
  <c r="M691" i="5" s="1"/>
  <c r="K692" i="5"/>
  <c r="M692" i="5" s="1"/>
  <c r="K693" i="5"/>
  <c r="K694" i="5"/>
  <c r="M694" i="5" s="1"/>
  <c r="K695" i="5"/>
  <c r="K696" i="5"/>
  <c r="M696" i="5" s="1"/>
  <c r="K697" i="5"/>
  <c r="M697" i="5" s="1"/>
  <c r="K698" i="5"/>
  <c r="M698" i="5" s="1"/>
  <c r="K699" i="5"/>
  <c r="M699" i="5" s="1"/>
  <c r="K700" i="5"/>
  <c r="M700" i="5" s="1"/>
  <c r="K701" i="5"/>
  <c r="K702" i="5"/>
  <c r="M702" i="5" s="1"/>
  <c r="K703" i="5"/>
  <c r="M703" i="5" s="1"/>
  <c r="K704" i="5"/>
  <c r="M704" i="5" s="1"/>
  <c r="K705" i="5"/>
  <c r="K706" i="5"/>
  <c r="M706" i="5" s="1"/>
  <c r="K707" i="5"/>
  <c r="M707" i="5" s="1"/>
  <c r="K708" i="5"/>
  <c r="M708" i="5" s="1"/>
  <c r="K709" i="5"/>
  <c r="M709" i="5" s="1"/>
  <c r="K710" i="5"/>
  <c r="M710" i="5" s="1"/>
  <c r="K711" i="5"/>
  <c r="M711" i="5" s="1"/>
  <c r="K712" i="5"/>
  <c r="M712" i="5" s="1"/>
  <c r="K713" i="5"/>
  <c r="K714" i="5"/>
  <c r="M714" i="5" s="1"/>
  <c r="K715" i="5"/>
  <c r="M715" i="5" s="1"/>
  <c r="K716" i="5"/>
  <c r="M716" i="5" s="1"/>
  <c r="K717" i="5"/>
  <c r="K718" i="5"/>
  <c r="M718" i="5" s="1"/>
  <c r="K719" i="5"/>
  <c r="M719" i="5" s="1"/>
  <c r="K720" i="5"/>
  <c r="M720" i="5" s="1"/>
  <c r="K721" i="5"/>
  <c r="K722" i="5"/>
  <c r="M722" i="5" s="1"/>
  <c r="K723" i="5"/>
  <c r="M723" i="5" s="1"/>
  <c r="K724" i="5"/>
  <c r="M724" i="5" s="1"/>
  <c r="K725" i="5"/>
  <c r="K726" i="5"/>
  <c r="M726" i="5" s="1"/>
  <c r="K727" i="5"/>
  <c r="K728" i="5"/>
  <c r="M728" i="5" s="1"/>
  <c r="K729" i="5"/>
  <c r="M729" i="5" s="1"/>
  <c r="K730" i="5"/>
  <c r="M730" i="5" s="1"/>
  <c r="K731" i="5"/>
  <c r="M731" i="5" s="1"/>
  <c r="K732" i="5"/>
  <c r="M732" i="5" s="1"/>
  <c r="K733" i="5"/>
  <c r="K734" i="5"/>
  <c r="M734" i="5" s="1"/>
  <c r="K735" i="5"/>
  <c r="M735" i="5" s="1"/>
  <c r="K736" i="5"/>
  <c r="M736" i="5" s="1"/>
  <c r="K737" i="5"/>
  <c r="K738" i="5"/>
  <c r="M738" i="5" s="1"/>
  <c r="K739" i="5"/>
  <c r="M739" i="5" s="1"/>
  <c r="K740" i="5"/>
  <c r="M740" i="5" s="1"/>
  <c r="K741" i="5"/>
  <c r="M741" i="5" s="1"/>
  <c r="K742" i="5"/>
  <c r="M742" i="5" s="1"/>
  <c r="K743" i="5"/>
  <c r="M743" i="5" s="1"/>
  <c r="K744" i="5"/>
  <c r="M744" i="5" s="1"/>
  <c r="K745" i="5"/>
  <c r="K746" i="5"/>
  <c r="M746" i="5" s="1"/>
  <c r="K747" i="5"/>
  <c r="M747" i="5" s="1"/>
  <c r="K748" i="5"/>
  <c r="M748" i="5" s="1"/>
  <c r="K749" i="5"/>
  <c r="K750" i="5"/>
  <c r="M750" i="5" s="1"/>
  <c r="K751" i="5"/>
  <c r="M751" i="5" s="1"/>
  <c r="K752" i="5"/>
  <c r="M752" i="5" s="1"/>
  <c r="K753" i="5"/>
  <c r="K754" i="5"/>
  <c r="M754" i="5" s="1"/>
  <c r="K755" i="5"/>
  <c r="M755" i="5" s="1"/>
  <c r="K756" i="5"/>
  <c r="M756" i="5" s="1"/>
  <c r="K757" i="5"/>
  <c r="K758" i="5"/>
  <c r="M758" i="5" s="1"/>
  <c r="K759" i="5"/>
  <c r="K760" i="5"/>
  <c r="M760" i="5" s="1"/>
  <c r="K761" i="5"/>
  <c r="M761" i="5" s="1"/>
  <c r="K762" i="5"/>
  <c r="M762" i="5" s="1"/>
  <c r="K763" i="5"/>
  <c r="M763" i="5" s="1"/>
  <c r="K764" i="5"/>
  <c r="M764" i="5" s="1"/>
  <c r="K765" i="5"/>
  <c r="K766" i="5"/>
  <c r="M766" i="5" s="1"/>
  <c r="K767" i="5"/>
  <c r="M767" i="5" s="1"/>
  <c r="K768" i="5"/>
  <c r="M768" i="5" s="1"/>
  <c r="K769" i="5"/>
  <c r="K770" i="5"/>
  <c r="M770" i="5" s="1"/>
  <c r="K771" i="5"/>
  <c r="M771" i="5" s="1"/>
  <c r="M52" i="5"/>
  <c r="M68" i="5"/>
  <c r="M83" i="5"/>
  <c r="M84" i="5"/>
  <c r="M111" i="5"/>
  <c r="M116" i="5"/>
  <c r="M164" i="5"/>
  <c r="M196" i="5"/>
  <c r="M211" i="5"/>
  <c r="M244" i="5"/>
  <c r="M255" i="5"/>
  <c r="M292" i="5"/>
  <c r="M299" i="5"/>
  <c r="M324" i="5"/>
  <c r="M343" i="5"/>
  <c r="M349" i="5"/>
  <c r="M353" i="5"/>
  <c r="M361" i="5"/>
  <c r="M365" i="5"/>
  <c r="M369" i="5"/>
  <c r="M373" i="5"/>
  <c r="M375" i="5"/>
  <c r="M381" i="5"/>
  <c r="M385" i="5"/>
  <c r="M393" i="5"/>
  <c r="M397" i="5"/>
  <c r="M401" i="5"/>
  <c r="M405" i="5"/>
  <c r="M407" i="5"/>
  <c r="M413" i="5"/>
  <c r="M417" i="5"/>
  <c r="M425" i="5"/>
  <c r="M429" i="5"/>
  <c r="M433" i="5"/>
  <c r="M437" i="5"/>
  <c r="M439" i="5"/>
  <c r="M445" i="5"/>
  <c r="M449" i="5"/>
  <c r="M457" i="5"/>
  <c r="M461" i="5"/>
  <c r="M465" i="5"/>
  <c r="M469" i="5"/>
  <c r="M471" i="5"/>
  <c r="M477" i="5"/>
  <c r="M481" i="5"/>
  <c r="M489" i="5"/>
  <c r="M493" i="5"/>
  <c r="M497" i="5"/>
  <c r="M501" i="5"/>
  <c r="M503" i="5"/>
  <c r="M509" i="5"/>
  <c r="M513" i="5"/>
  <c r="M521" i="5"/>
  <c r="M525" i="5"/>
  <c r="M529" i="5"/>
  <c r="M533" i="5"/>
  <c r="M535" i="5"/>
  <c r="M541" i="5"/>
  <c r="M545" i="5"/>
  <c r="M553" i="5"/>
  <c r="M557" i="5"/>
  <c r="M561" i="5"/>
  <c r="M565" i="5"/>
  <c r="M567" i="5"/>
  <c r="M573" i="5"/>
  <c r="M577" i="5"/>
  <c r="M585" i="5"/>
  <c r="M589" i="5"/>
  <c r="M593" i="5"/>
  <c r="M597" i="5"/>
  <c r="M599" i="5"/>
  <c r="M605" i="5"/>
  <c r="M609" i="5"/>
  <c r="M617" i="5"/>
  <c r="M621" i="5"/>
  <c r="M625" i="5"/>
  <c r="M629" i="5"/>
  <c r="M631" i="5"/>
  <c r="M637" i="5"/>
  <c r="M641" i="5"/>
  <c r="M649" i="5"/>
  <c r="M653" i="5"/>
  <c r="M657" i="5"/>
  <c r="M661" i="5"/>
  <c r="M663" i="5"/>
  <c r="M669" i="5"/>
  <c r="I21" i="14" s="1"/>
  <c r="M673" i="5"/>
  <c r="M681" i="5"/>
  <c r="M685" i="5"/>
  <c r="M689" i="5"/>
  <c r="M693" i="5"/>
  <c r="M695" i="5"/>
  <c r="M701" i="5"/>
  <c r="M705" i="5"/>
  <c r="M713" i="5"/>
  <c r="M717" i="5"/>
  <c r="M721" i="5"/>
  <c r="M725" i="5"/>
  <c r="M727" i="5"/>
  <c r="M733" i="5"/>
  <c r="M737" i="5"/>
  <c r="M745" i="5"/>
  <c r="M749" i="5"/>
  <c r="M753" i="5"/>
  <c r="M757" i="5"/>
  <c r="M759" i="5"/>
  <c r="M765" i="5"/>
  <c r="M769" i="5"/>
  <c r="I25" i="14" l="1"/>
  <c r="I33" i="14"/>
  <c r="J33" i="14" s="1"/>
  <c r="I48" i="14"/>
  <c r="J48" i="14" s="1"/>
  <c r="I45" i="14"/>
  <c r="J45" i="14" s="1"/>
  <c r="I38" i="14"/>
  <c r="J38" i="14" s="1"/>
  <c r="I32" i="14"/>
  <c r="J32" i="14" s="1"/>
  <c r="I39" i="14"/>
  <c r="J39" i="14" s="1"/>
  <c r="I41" i="14"/>
  <c r="J41" i="14" s="1"/>
  <c r="I26" i="14"/>
  <c r="I30" i="14"/>
  <c r="J30" i="14" s="1"/>
  <c r="I44" i="14"/>
  <c r="J44" i="14" s="1"/>
  <c r="I42" i="14"/>
  <c r="J42" i="14" s="1"/>
  <c r="I35" i="14"/>
  <c r="J35" i="14" s="1"/>
  <c r="I47" i="14"/>
  <c r="J47" i="14" s="1"/>
  <c r="I24" i="14"/>
  <c r="I27" i="14"/>
  <c r="I17" i="14"/>
  <c r="I22" i="14"/>
  <c r="I20" i="14"/>
  <c r="B7" i="20"/>
  <c r="B7" i="23"/>
  <c r="K10" i="5"/>
  <c r="M10" i="5" s="1"/>
  <c r="K11" i="5"/>
  <c r="M11" i="5" s="1"/>
  <c r="K12" i="5"/>
  <c r="M12" i="5" s="1"/>
  <c r="K13" i="5"/>
  <c r="M13" i="5" s="1"/>
  <c r="K14" i="5"/>
  <c r="M14" i="5" s="1"/>
  <c r="K15" i="5"/>
  <c r="M15" i="5" s="1"/>
  <c r="K16" i="5"/>
  <c r="M16" i="5" s="1"/>
  <c r="K17" i="5"/>
  <c r="M17" i="5" s="1"/>
  <c r="K18" i="5"/>
  <c r="M18" i="5" s="1"/>
  <c r="K19" i="5"/>
  <c r="M19" i="5" s="1"/>
  <c r="K20" i="5"/>
  <c r="M20" i="5" s="1"/>
  <c r="K21" i="5"/>
  <c r="M21" i="5" s="1"/>
  <c r="K22" i="5"/>
  <c r="M22" i="5" s="1"/>
  <c r="K23" i="5"/>
  <c r="M23" i="5" s="1"/>
  <c r="K24" i="5"/>
  <c r="M24" i="5" s="1"/>
  <c r="K25" i="5"/>
  <c r="M25" i="5" s="1"/>
  <c r="K26" i="5"/>
  <c r="M26" i="5" s="1"/>
  <c r="K27" i="5"/>
  <c r="M27" i="5" s="1"/>
  <c r="I18" i="14" s="1"/>
  <c r="K28" i="5"/>
  <c r="M28" i="5" s="1"/>
  <c r="K29" i="5"/>
  <c r="M29" i="5" s="1"/>
  <c r="K30" i="5"/>
  <c r="M30" i="5" s="1"/>
  <c r="K31" i="5"/>
  <c r="M31" i="5" s="1"/>
  <c r="K32" i="5"/>
  <c r="M32" i="5" s="1"/>
  <c r="K33" i="5"/>
  <c r="M33" i="5" s="1"/>
  <c r="K34" i="5"/>
  <c r="M34" i="5" s="1"/>
  <c r="K35" i="5"/>
  <c r="K36" i="5"/>
  <c r="M36" i="5" s="1"/>
  <c r="K37" i="5"/>
  <c r="M37" i="5" s="1"/>
  <c r="K38" i="5"/>
  <c r="M38" i="5" s="1"/>
  <c r="K39" i="5"/>
  <c r="M39" i="5" s="1"/>
  <c r="K40" i="5"/>
  <c r="M40" i="5" s="1"/>
  <c r="K41" i="5"/>
  <c r="M41" i="5" s="1"/>
  <c r="K42" i="5"/>
  <c r="M42" i="5" s="1"/>
  <c r="K43" i="5"/>
  <c r="M43" i="5" s="1"/>
  <c r="K44" i="5"/>
  <c r="M44" i="5" s="1"/>
  <c r="K45" i="5"/>
  <c r="M45" i="5" s="1"/>
  <c r="K46" i="5"/>
  <c r="M46" i="5" s="1"/>
  <c r="F8" i="3"/>
  <c r="G8" i="3"/>
  <c r="H8" i="3"/>
  <c r="E8" i="3"/>
  <c r="I19" i="14" l="1"/>
  <c r="I13" i="14"/>
  <c r="I15" i="14"/>
  <c r="I14" i="14"/>
  <c r="M35" i="5"/>
  <c r="I16" i="14" s="1"/>
  <c r="B10" i="23"/>
  <c r="B11" i="23" s="1"/>
  <c r="B12" i="23" s="1"/>
  <c r="B13" i="23" s="1"/>
  <c r="B14" i="23" s="1"/>
  <c r="B15" i="23" s="1"/>
  <c r="B16" i="23" s="1"/>
  <c r="B17" i="23" s="1"/>
  <c r="I8" i="23"/>
  <c r="H15" i="1" s="1"/>
  <c r="H4" i="23"/>
  <c r="F4" i="23"/>
  <c r="D4" i="23"/>
  <c r="H3" i="23"/>
  <c r="F3" i="23"/>
  <c r="D3" i="23"/>
  <c r="H2" i="23"/>
  <c r="F2" i="23"/>
  <c r="D2" i="23"/>
  <c r="J18" i="1" l="1"/>
  <c r="H4" i="20" l="1"/>
  <c r="F4" i="20"/>
  <c r="D4" i="20"/>
  <c r="H3" i="20"/>
  <c r="F3" i="20"/>
  <c r="D3" i="20"/>
  <c r="H2" i="20"/>
  <c r="F2" i="20"/>
  <c r="D2" i="20"/>
  <c r="H4" i="8"/>
  <c r="F4" i="8"/>
  <c r="D4" i="8"/>
  <c r="H3" i="8"/>
  <c r="F3" i="8"/>
  <c r="D3" i="8"/>
  <c r="H2" i="8"/>
  <c r="F2" i="8"/>
  <c r="D2" i="8"/>
  <c r="E4" i="5"/>
  <c r="D4" i="5"/>
  <c r="E3" i="5"/>
  <c r="D3" i="5"/>
  <c r="E2" i="5"/>
  <c r="D2" i="5"/>
  <c r="H4" i="4"/>
  <c r="F4" i="4"/>
  <c r="D4" i="4"/>
  <c r="H3" i="4"/>
  <c r="F3" i="4"/>
  <c r="D3" i="4"/>
  <c r="H2" i="4"/>
  <c r="F2" i="4"/>
  <c r="D2" i="4"/>
  <c r="H4" i="3"/>
  <c r="F4" i="3"/>
  <c r="D4" i="3"/>
  <c r="H3" i="3"/>
  <c r="F3" i="3"/>
  <c r="D3" i="3"/>
  <c r="H2" i="3"/>
  <c r="F2" i="3"/>
  <c r="D2" i="3"/>
  <c r="D4" i="2"/>
  <c r="D2" i="2"/>
  <c r="D3" i="2"/>
  <c r="H24" i="14" l="1"/>
  <c r="J24" i="14" s="1"/>
  <c r="H25" i="14"/>
  <c r="J25" i="14" s="1"/>
  <c r="H26" i="14"/>
  <c r="J26" i="14" s="1"/>
  <c r="H27" i="14"/>
  <c r="J27" i="14" s="1"/>
  <c r="H21" i="14"/>
  <c r="J21" i="14" s="1"/>
  <c r="H22" i="14"/>
  <c r="J22" i="14" s="1"/>
  <c r="H23" i="14"/>
  <c r="J23" i="14" s="1"/>
  <c r="H4" i="14"/>
  <c r="J4" i="14" s="1"/>
  <c r="H5" i="14"/>
  <c r="H6" i="14"/>
  <c r="J6" i="14" s="1"/>
  <c r="H7" i="14"/>
  <c r="J7" i="14" s="1"/>
  <c r="H8" i="14"/>
  <c r="J8" i="14" s="1"/>
  <c r="H9" i="14"/>
  <c r="J9" i="14" s="1"/>
  <c r="H10" i="14"/>
  <c r="J10" i="14" s="1"/>
  <c r="H11" i="14"/>
  <c r="J11" i="14" s="1"/>
  <c r="H12" i="14"/>
  <c r="J12" i="14" s="1"/>
  <c r="H13" i="14"/>
  <c r="J13" i="14" s="1"/>
  <c r="H14" i="14"/>
  <c r="J14" i="14" s="1"/>
  <c r="H15" i="14"/>
  <c r="J15" i="14" s="1"/>
  <c r="H16" i="14"/>
  <c r="J16" i="14" s="1"/>
  <c r="H17" i="14"/>
  <c r="J17" i="14" s="1"/>
  <c r="H18" i="14"/>
  <c r="J18" i="14" s="1"/>
  <c r="H19" i="14"/>
  <c r="J19" i="14" s="1"/>
  <c r="H20" i="14"/>
  <c r="J20" i="14" s="1"/>
  <c r="J5" i="14" l="1"/>
  <c r="B7" i="8"/>
  <c r="B7" i="5"/>
  <c r="B7" i="4"/>
  <c r="G13" i="1" l="1"/>
  <c r="B10" i="20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I16" i="3" l="1"/>
  <c r="I15" i="3"/>
  <c r="F14" i="22" l="1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13" i="22"/>
  <c r="L11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13" i="22"/>
  <c r="E29" i="22"/>
  <c r="F35" i="13" l="1"/>
  <c r="F38" i="13"/>
  <c r="F37" i="13"/>
  <c r="F36" i="13"/>
  <c r="F34" i="13"/>
  <c r="F27" i="13"/>
  <c r="F17" i="13"/>
  <c r="F18" i="13" s="1"/>
  <c r="F7" i="13"/>
  <c r="F31" i="13" l="1"/>
  <c r="F32" i="13" s="1"/>
  <c r="F39" i="13"/>
  <c r="F40" i="13" s="1"/>
  <c r="D39" i="13" l="1"/>
  <c r="D40" i="13" s="1"/>
  <c r="D38" i="13"/>
  <c r="D37" i="13"/>
  <c r="D36" i="13"/>
  <c r="D35" i="13"/>
  <c r="D34" i="13"/>
  <c r="E34" i="13"/>
  <c r="E35" i="13"/>
  <c r="E36" i="13"/>
  <c r="E37" i="13"/>
  <c r="E38" i="13"/>
  <c r="E39" i="13"/>
  <c r="E40" i="13" s="1"/>
  <c r="C34" i="13"/>
  <c r="C39" i="13"/>
  <c r="C40" i="13" s="1"/>
  <c r="C38" i="13"/>
  <c r="C37" i="13"/>
  <c r="C36" i="13"/>
  <c r="C35" i="13"/>
  <c r="J28" i="22" l="1"/>
  <c r="J27" i="22"/>
  <c r="J26" i="22"/>
  <c r="J25" i="22"/>
  <c r="J24" i="22"/>
  <c r="J23" i="22"/>
  <c r="J22" i="22"/>
  <c r="I22" i="22"/>
  <c r="J21" i="22"/>
  <c r="I21" i="22"/>
  <c r="J20" i="22"/>
  <c r="J19" i="22"/>
  <c r="J18" i="22"/>
  <c r="I18" i="22"/>
  <c r="J17" i="22"/>
  <c r="I17" i="22"/>
  <c r="J16" i="22"/>
  <c r="J15" i="22"/>
  <c r="J14" i="22"/>
  <c r="J13" i="22"/>
  <c r="G22" i="22" l="1"/>
  <c r="G17" i="22"/>
  <c r="G18" i="22"/>
  <c r="G21" i="22"/>
  <c r="F29" i="22"/>
  <c r="I8" i="20" l="1"/>
  <c r="H17" i="1" s="1"/>
  <c r="K15" i="1"/>
  <c r="J9" i="15"/>
  <c r="D5" i="15"/>
  <c r="D4" i="15"/>
  <c r="D3" i="15"/>
  <c r="D2" i="15"/>
  <c r="H3" i="14"/>
  <c r="H55" i="14" s="1"/>
  <c r="I23" i="22"/>
  <c r="G23" i="22" s="1"/>
  <c r="I25" i="22"/>
  <c r="G25" i="22" s="1"/>
  <c r="I26" i="22"/>
  <c r="G26" i="22" s="1"/>
  <c r="K17" i="1" l="1"/>
  <c r="I24" i="22"/>
  <c r="G24" i="22" s="1"/>
  <c r="I27" i="22"/>
  <c r="G27" i="22" s="1"/>
  <c r="I15" i="22"/>
  <c r="G15" i="22" s="1"/>
  <c r="I14" i="22"/>
  <c r="G14" i="22" s="1"/>
  <c r="I20" i="22"/>
  <c r="G20" i="22" s="1"/>
  <c r="I28" i="22"/>
  <c r="G28" i="22" s="1"/>
  <c r="I16" i="22"/>
  <c r="G16" i="22" s="1"/>
  <c r="I19" i="22"/>
  <c r="G19" i="22" s="1"/>
  <c r="F16" i="1"/>
  <c r="I13" i="22"/>
  <c r="G13" i="22" s="1"/>
  <c r="F13" i="1"/>
  <c r="I55" i="14"/>
  <c r="G17" i="1"/>
  <c r="I17" i="1"/>
  <c r="F17" i="1"/>
  <c r="J3" i="14"/>
  <c r="I15" i="1" l="1"/>
  <c r="G15" i="1"/>
  <c r="F15" i="1"/>
  <c r="G16" i="1"/>
  <c r="G29" i="22"/>
  <c r="J55" i="14"/>
  <c r="C14" i="13"/>
  <c r="D32" i="13"/>
  <c r="E32" i="13"/>
  <c r="E7" i="13"/>
  <c r="D31" i="13"/>
  <c r="E27" i="13"/>
  <c r="E17" i="13"/>
  <c r="E18" i="13" s="1"/>
  <c r="D17" i="13"/>
  <c r="C17" i="13"/>
  <c r="D27" i="13"/>
  <c r="C27" i="13"/>
  <c r="D7" i="13"/>
  <c r="C7" i="13"/>
  <c r="E31" i="13" l="1"/>
  <c r="C18" i="13"/>
  <c r="C31" i="13" s="1"/>
  <c r="D18" i="13"/>
  <c r="C32" i="13" l="1"/>
  <c r="I8" i="8" l="1"/>
  <c r="H16" i="1" s="1"/>
  <c r="K16" i="1" s="1"/>
  <c r="I16" i="1" l="1"/>
  <c r="I10" i="3"/>
  <c r="I11" i="3"/>
  <c r="I12" i="3"/>
  <c r="I13" i="3"/>
  <c r="I14" i="3"/>
  <c r="M8" i="5"/>
  <c r="H14" i="1" s="1"/>
  <c r="I8" i="4"/>
  <c r="H13" i="1" s="1"/>
  <c r="K13" i="1" s="1"/>
  <c r="D11" i="3" l="1"/>
  <c r="I8" i="3"/>
  <c r="K22" i="1" s="1"/>
  <c r="I14" i="1"/>
  <c r="K14" i="1"/>
  <c r="I13" i="1"/>
  <c r="D12" i="3"/>
  <c r="D13" i="3" s="1"/>
  <c r="D14" i="3" s="1"/>
  <c r="D15" i="3" s="1"/>
  <c r="D16" i="3" s="1"/>
  <c r="F14" i="1"/>
  <c r="G14" i="1"/>
  <c r="G18" i="1" s="1"/>
  <c r="E8" i="2"/>
  <c r="K26" i="1" s="1"/>
  <c r="H18" i="1"/>
  <c r="E18" i="1"/>
  <c r="D18" i="1"/>
  <c r="K21" i="1" l="1"/>
  <c r="K25" i="1"/>
  <c r="K27" i="1" s="1"/>
  <c r="I18" i="1"/>
  <c r="F18" i="1"/>
  <c r="K23" i="1"/>
  <c r="K28" i="1" l="1"/>
  <c r="K18" i="1"/>
</calcChain>
</file>

<file path=xl/sharedStrings.xml><?xml version="1.0" encoding="utf-8"?>
<sst xmlns="http://schemas.openxmlformats.org/spreadsheetml/2006/main" count="2464" uniqueCount="1083">
  <si>
    <t>DEMONSTRATIVO GERAL DE RECEITAS E DESPESAS</t>
  </si>
  <si>
    <t>Balancete Geral</t>
  </si>
  <si>
    <t>Convenente</t>
  </si>
  <si>
    <t>FUNDAÇÃO DE APOIO A SERV TEC, ENS E FOMENTO A PESQUISAS - FUNDAÇÃO ASTEF</t>
  </si>
  <si>
    <t>Título</t>
  </si>
  <si>
    <t>Vigência</t>
  </si>
  <si>
    <t>Período do Balancete</t>
  </si>
  <si>
    <t>Financiador</t>
  </si>
  <si>
    <t>DELL COMPUTADORES DO BRASIL LTDA</t>
  </si>
  <si>
    <t>Coordenador</t>
  </si>
  <si>
    <t>ROSSANA MARIA DE CASTRO ANDRADE</t>
  </si>
  <si>
    <t>Conta Corrente</t>
  </si>
  <si>
    <t>Resumo do Orçamento</t>
  </si>
  <si>
    <t xml:space="preserve">N° </t>
  </si>
  <si>
    <t>Rubrica</t>
  </si>
  <si>
    <t>Programado</t>
  </si>
  <si>
    <t>Recebimento</t>
  </si>
  <si>
    <t>% Recebido</t>
  </si>
  <si>
    <t>Saldo do Programado</t>
  </si>
  <si>
    <t>Utilizado</t>
  </si>
  <si>
    <t>% Utilizado</t>
  </si>
  <si>
    <t>Saldo do Recebimento</t>
  </si>
  <si>
    <t>VIAGENS</t>
  </si>
  <si>
    <t xml:space="preserve">Conciliação </t>
  </si>
  <si>
    <t>A. Recebimentos</t>
  </si>
  <si>
    <t>A.1. Recebimentos</t>
  </si>
  <si>
    <t>A.2. Rendimento Líquido de Aplicação Bancária</t>
  </si>
  <si>
    <t>A. Total</t>
  </si>
  <si>
    <t>B. Despesas</t>
  </si>
  <si>
    <t xml:space="preserve">B.1. Despesas </t>
  </si>
  <si>
    <t>B.2. Tarifas Bancárias</t>
  </si>
  <si>
    <t>B. Total</t>
  </si>
  <si>
    <t>C. Saldo do Projeto (A-B)</t>
  </si>
  <si>
    <t>BANCO SANTANDER | 3508 | 13.002847-1</t>
  </si>
  <si>
    <t>Total</t>
  </si>
  <si>
    <t>Contrato</t>
  </si>
  <si>
    <t>DEMONSTRATIVO DE DESPESAS</t>
  </si>
  <si>
    <t>TARIFAS BANCÁRIAS</t>
  </si>
  <si>
    <t>TOTAL</t>
  </si>
  <si>
    <t>#</t>
  </si>
  <si>
    <t>DATA</t>
  </si>
  <si>
    <t>DESCRIÇÃO</t>
  </si>
  <si>
    <t>VALOR</t>
  </si>
  <si>
    <t/>
  </si>
  <si>
    <t>MATERIAL DE CONSUMO</t>
  </si>
  <si>
    <t>SALDO</t>
  </si>
  <si>
    <t>APLICAÇÃO</t>
  </si>
  <si>
    <t>RESGATE</t>
  </si>
  <si>
    <t>RENDIMENTO</t>
  </si>
  <si>
    <t>ENCARGOS</t>
  </si>
  <si>
    <t>REND. LÍQUIDO</t>
  </si>
  <si>
    <t>CHEQUE</t>
  </si>
  <si>
    <t>TIPO</t>
  </si>
  <si>
    <t>COMPETÊNCIA</t>
  </si>
  <si>
    <t>CPF</t>
  </si>
  <si>
    <t>CRISTIANE MONTEIRO DE ARAÚJO</t>
  </si>
  <si>
    <t>PAULO VICTOR SANTIAGO DE SOUSA</t>
  </si>
  <si>
    <t>CNPJ</t>
  </si>
  <si>
    <t>F0281/FASTEF INTERLOCKS AUDIT TOOL (PO275620)</t>
  </si>
  <si>
    <t>DOCUMENTO</t>
  </si>
  <si>
    <t>EMISSÃO</t>
  </si>
  <si>
    <t>Salário Base</t>
  </si>
  <si>
    <t>Total de Proventos</t>
  </si>
  <si>
    <t>INSS 25,5%</t>
  </si>
  <si>
    <t xml:space="preserve">FGTS 8% </t>
  </si>
  <si>
    <t>PIS 1%</t>
  </si>
  <si>
    <t>Multa rescisória</t>
  </si>
  <si>
    <t>Vale Transporte</t>
  </si>
  <si>
    <t>Vale Alimentação</t>
  </si>
  <si>
    <t>Outros Benefícios</t>
  </si>
  <si>
    <t>Segurança do trabalho</t>
  </si>
  <si>
    <t>Reserva Trabalhista</t>
  </si>
  <si>
    <t>Total Encargos</t>
  </si>
  <si>
    <t>Custo mensal projeto</t>
  </si>
  <si>
    <t>Provisões</t>
  </si>
  <si>
    <t>Provisão Férias</t>
  </si>
  <si>
    <t>Provisão 13º</t>
  </si>
  <si>
    <t>FGTS 8%</t>
  </si>
  <si>
    <t>Multa Rescisória previsões</t>
  </si>
  <si>
    <t>TOTAL de Provisões</t>
  </si>
  <si>
    <t>Quantidade de meses</t>
  </si>
  <si>
    <t>Aviso Prévio</t>
  </si>
  <si>
    <t>Descrição</t>
  </si>
  <si>
    <t>Custo do Projeto</t>
  </si>
  <si>
    <t>Custo do Projeto por Mês</t>
  </si>
  <si>
    <t>THYAGO BEZERRALIMA</t>
  </si>
  <si>
    <t>CUSTO RH - CLT</t>
  </si>
  <si>
    <t>N°</t>
  </si>
  <si>
    <t>Item</t>
  </si>
  <si>
    <t>Quant.</t>
  </si>
  <si>
    <t>Valor Unitário</t>
  </si>
  <si>
    <t>Valor Programado</t>
  </si>
  <si>
    <t>Saldo</t>
  </si>
  <si>
    <t>orçamento</t>
  </si>
  <si>
    <t>credito</t>
  </si>
  <si>
    <t>Período do Demonstrativo</t>
  </si>
  <si>
    <t>Interveniente</t>
  </si>
  <si>
    <t>DAVI BARROS ARAGAO</t>
  </si>
  <si>
    <t>Eveline Oliveira Viana</t>
  </si>
  <si>
    <t>Gerente Financeira</t>
  </si>
  <si>
    <t>Saldo do 
Programado</t>
  </si>
  <si>
    <t>3.2 RH Diretos</t>
  </si>
  <si>
    <t>3.3 RH Indiretos</t>
  </si>
  <si>
    <t>3.5 Treinamento</t>
  </si>
  <si>
    <t>3.6 Servicos Técnicos</t>
  </si>
  <si>
    <t>3.7 Serviços outros</t>
  </si>
  <si>
    <t>3.16 Outros Correlatos Infra.</t>
  </si>
  <si>
    <t>3.4 ViaGens</t>
  </si>
  <si>
    <t>3.8 Equip. Bens de Informática</t>
  </si>
  <si>
    <t>3.9 Equip. Outros</t>
  </si>
  <si>
    <t>3.10 Software</t>
  </si>
  <si>
    <t>3.11 Mat. Cons. Protótipo</t>
  </si>
  <si>
    <t>3.13 Livros/Periódicos Técnicos</t>
  </si>
  <si>
    <t>3.14 Obra Civil / Construção</t>
  </si>
  <si>
    <t>3.17 Custo incorrido pela Instituição</t>
  </si>
  <si>
    <t>3.12 Material de  Consumo</t>
  </si>
  <si>
    <t>3.15 Outros Correlatos</t>
  </si>
  <si>
    <t>SAP</t>
  </si>
  <si>
    <t>Tipo</t>
  </si>
  <si>
    <t>ÍTEM</t>
  </si>
  <si>
    <t>CH</t>
  </si>
  <si>
    <t>FAVORECIDO</t>
  </si>
  <si>
    <t>IRRF</t>
  </si>
  <si>
    <t>ISS</t>
  </si>
  <si>
    <t>TRANSF</t>
  </si>
  <si>
    <t>NF</t>
  </si>
  <si>
    <t>CPF/CNPJ</t>
  </si>
  <si>
    <t>FUND. AP. SERV. TEC., ENS. FOM. PESQ. - FUND ASTEF</t>
  </si>
  <si>
    <t>08.918.421/0001-08</t>
  </si>
  <si>
    <t>Utilização de Rendimentos</t>
  </si>
  <si>
    <t>Liquido</t>
  </si>
  <si>
    <t>INSS PREST</t>
  </si>
  <si>
    <t>INSS PATR</t>
  </si>
  <si>
    <t>P. FÍSICA</t>
  </si>
  <si>
    <t>P. JURÍDICA</t>
  </si>
  <si>
    <t>RESSARCIMENTO</t>
  </si>
  <si>
    <t>07.553.050/0001-45</t>
  </si>
  <si>
    <t>61.573.796/0001-66</t>
  </si>
  <si>
    <t>35.680.595/0001-58</t>
  </si>
  <si>
    <t>16.839.374/0001-35</t>
  </si>
  <si>
    <t>35.596.606/0001-16</t>
  </si>
  <si>
    <t>WEBTRIP AGENCIA DE VIAGENS E TURISMO EIRELI</t>
  </si>
  <si>
    <t>TARIFA  EMISSÃO de DOC</t>
  </si>
  <si>
    <t>BRUTO</t>
  </si>
  <si>
    <t>UFCA - UNIVERSIDADE FEDERAL DO CARIRI</t>
  </si>
  <si>
    <t>BANCO DO BRASIL AG 1702-7 CC 39066-0</t>
  </si>
  <si>
    <t>009/2019</t>
  </si>
  <si>
    <t>CONTRATO COM PC</t>
  </si>
  <si>
    <t>CONCURSO PÚBLICO PARA PREENCHIMENTO DE VAGAS PARA CARGOS TÉCNICO-ADMINISTRATIVOS DA UFCA</t>
  </si>
  <si>
    <t>FRANCISCO DE ASSIS NOGUEIRA</t>
  </si>
  <si>
    <t>CONSUMO</t>
  </si>
  <si>
    <t>VIAGEM</t>
  </si>
  <si>
    <t>TARIFA BANCÁRIA</t>
  </si>
  <si>
    <t>TARIFA DE COBRANÇA</t>
  </si>
  <si>
    <t>TARIFAS DE COBRANÇA</t>
  </si>
  <si>
    <t>TARIFAS DE EMISSAO DE DOC</t>
  </si>
  <si>
    <t>TARIFA DE EMISSÃO DE DOC</t>
  </si>
  <si>
    <t>TARIFA EMISSAO DE DOC</t>
  </si>
  <si>
    <t>TARIFA DE EMISSAO DE DOC</t>
  </si>
  <si>
    <t>TARIFAS BANCARIAS</t>
  </si>
  <si>
    <t>TARIFA BANCARIA</t>
  </si>
  <si>
    <t>EVALDO BEZERRA RIOLO</t>
  </si>
  <si>
    <t>ALENE DE PAIVA XIMENES LOPES</t>
  </si>
  <si>
    <t>ANA KECIA NASCIMENTO DA ROCHA</t>
  </si>
  <si>
    <t>ANDRE LUIS OLIMPIO ADEODATO</t>
  </si>
  <si>
    <t>ANDREA SIQUEIRA BENEVIDES</t>
  </si>
  <si>
    <t>CARLA DENISE GURGEL MAIA DIOGO DE SIQUEIRA</t>
  </si>
  <si>
    <t>DAVID PORTO MOTA</t>
  </si>
  <si>
    <t>DIANA DE SOUSA SIQUEIRA</t>
  </si>
  <si>
    <t>EDVANIA FERNANDES SABOIA</t>
  </si>
  <si>
    <t>FABIO CARNEIRO DE SOUSA</t>
  </si>
  <si>
    <t>FERNANDA CUSTODIO LIMA FEITOSA</t>
  </si>
  <si>
    <t>FLAVIA SALES VITORIANO</t>
  </si>
  <si>
    <t>FRANCISCO ALEXANDRE VASCONCELLOS DIOGO DE SIQUEIRA</t>
  </si>
  <si>
    <t>GENICE VASCONCELOS LIRA</t>
  </si>
  <si>
    <t>GEORGE DA SILVA BARREIRA</t>
  </si>
  <si>
    <t>HELIO FEITOSA ALVES JUNIOR</t>
  </si>
  <si>
    <t>JOSE EDMAR ALVES MOREIRA JUNIOR</t>
  </si>
  <si>
    <t>JOVENIANO FERREIRA DE BARROS NETO</t>
  </si>
  <si>
    <t>KARLA SILMARA DA SILVA</t>
  </si>
  <si>
    <t>KATIANE QUEIROZ DA SILVA</t>
  </si>
  <si>
    <t>LUCIA DE FATIMA NOBRE GOMES</t>
  </si>
  <si>
    <t>MARIA DURVALINA NANTUA BESERRA</t>
  </si>
  <si>
    <t>MONICA MARIA PINHEIRO FEITOSA</t>
  </si>
  <si>
    <t>PAULO SERGIO MENDES DA SILVA</t>
  </si>
  <si>
    <t>SERGIO NUNES CAVALCANTE FILHO</t>
  </si>
  <si>
    <t>SONIA MARIA CANDIDO DE SOUSA</t>
  </si>
  <si>
    <t>TALITA ALMEIDA RODRIGUES</t>
  </si>
  <si>
    <t>ZENAIDE BRAGA NOGUEIRA MIRANDA</t>
  </si>
  <si>
    <t>ANDREA MICHILES LEMOS</t>
  </si>
  <si>
    <t>GEORGE CAJAZEIRAS SILVEIRA</t>
  </si>
  <si>
    <t xml:space="preserve">LEANDRO ALVES GONCALVES </t>
  </si>
  <si>
    <t>MARIA ZELMA DE ARAUJO MADEIRA</t>
  </si>
  <si>
    <t>SN</t>
  </si>
  <si>
    <t>26SN23</t>
  </si>
  <si>
    <t>2652SN</t>
  </si>
  <si>
    <t>283SN9</t>
  </si>
  <si>
    <t xml:space="preserve">A &amp; G INDUSTRIA E COMERCIO DE PLASTICOS EIRELI </t>
  </si>
  <si>
    <t>JOSE ALVES MENESES</t>
  </si>
  <si>
    <t>MARIA GENI DISTRIBUIDORA DE ARTIGOS DE PAPELARIA LTDA</t>
  </si>
  <si>
    <t>TUDO OFFICE LTDA</t>
  </si>
  <si>
    <t>CARMEHIL COMERCIAL ELÉTRICA LTDA</t>
  </si>
  <si>
    <t>TUDO OFFICE</t>
  </si>
  <si>
    <t>MARIA GISELDA ALVES VIEIRA</t>
  </si>
  <si>
    <t>COSTA VIANA SERVIÇOS DE COPIAS LTDA ME</t>
  </si>
  <si>
    <t>INSTITUTO EMLAC DE DESENVOLVIMENTO EDUCACIONAL E PROFISSIONAL LTDA</t>
  </si>
  <si>
    <t>ALEXANDRE DA SILVA RIBEIRO</t>
  </si>
  <si>
    <t xml:space="preserve">JR SERVICOS DE TRANSPORTES LTDA ME </t>
  </si>
  <si>
    <t>LOCALIZA RENT A CAR S/A</t>
  </si>
  <si>
    <t>FRANCISCO DAS CHAGAS BEZERRA DO NASCIMENTO</t>
  </si>
  <si>
    <t>CAMTZ242163</t>
  </si>
  <si>
    <t>CICERO JOEL NOGUEIRA VIEIRA</t>
  </si>
  <si>
    <t>JANE CRISTINA CORREIA SILVA SOARES COSTA</t>
  </si>
  <si>
    <t>KELLY CRISTINA RIBEIRO CORREIA</t>
  </si>
  <si>
    <t>MARIA DE FATIMA PEREIRA LIMA</t>
  </si>
  <si>
    <t>MARIA DEUZANI DA SILVA LACERDA</t>
  </si>
  <si>
    <t>ROBERTO VIANA DA SILVA</t>
  </si>
  <si>
    <t>ALANA DE OLIVEIRA SOUSA</t>
  </si>
  <si>
    <t>ARIADNY ALVES DE FREITAS</t>
  </si>
  <si>
    <t>ADALBERTO PEREIRA DA SILVA JUNIOR</t>
  </si>
  <si>
    <t>IASKARA SUELY SALES DANTAS MAXIMO</t>
  </si>
  <si>
    <t>MARIA APARECIDA LUCENA MATIAS SUCUPIRA</t>
  </si>
  <si>
    <t>MARIA LENILCE PEREIRA DE OLIVEIRA</t>
  </si>
  <si>
    <t>MARIA SILVANI DA SILVA</t>
  </si>
  <si>
    <t>SILVANA SANTANA PEREIRA</t>
  </si>
  <si>
    <t>FRANCISCO DMISON PEREIRA DE LIMA</t>
  </si>
  <si>
    <t>RONIVON HENRIQUE DE LIMA</t>
  </si>
  <si>
    <t>DAMIAO BARBOSA DO NASCIMENTO</t>
  </si>
  <si>
    <t>ERIALBERTO DE SOUSA PENHA</t>
  </si>
  <si>
    <t>JOSE JOAQUIM DA SILVA FILHO</t>
  </si>
  <si>
    <t>CLAUDIO FRANCISCO DA SILVA</t>
  </si>
  <si>
    <t xml:space="preserve">ANDERSSON ROGERIO DO NASCIMENTO NETO </t>
  </si>
  <si>
    <t>CARLOS ALVES DE CASTRO</t>
  </si>
  <si>
    <t>ERICIO ADEMAR DOS SANTOS</t>
  </si>
  <si>
    <t>GILVANE PESSOA DE SOUZA</t>
  </si>
  <si>
    <t>LUIS EDUARDO DA SILVA</t>
  </si>
  <si>
    <t>JOSE LUCAS ANGELO DOS SANTOS</t>
  </si>
  <si>
    <t xml:space="preserve">ADRIANA DE SOUSA VIDAL </t>
  </si>
  <si>
    <t>ADRIANA RODRIGUES DE LACERDA CAVALCANTE</t>
  </si>
  <si>
    <t>ALEXANDRA ROSENDO DE OLIVEIRA BRITO</t>
  </si>
  <si>
    <t>ALEXIA DAYANNI SILVA FERNANDES</t>
  </si>
  <si>
    <t>ANA CLEIDE LEITE BATISTA</t>
  </si>
  <si>
    <t xml:space="preserve">ANA CRISTINA PEREIRA CASTRO </t>
  </si>
  <si>
    <t>ANA KARLA SOUZA DORTA</t>
  </si>
  <si>
    <t>ANA LIDIA ALENCAR VASCONCELOS</t>
  </si>
  <si>
    <t>ANA LIVIA DA SILVA DOS SANTOS</t>
  </si>
  <si>
    <t>ANDREA BATISTA ALVES</t>
  </si>
  <si>
    <t>ANDREA CRUZ PEREIRA</t>
  </si>
  <si>
    <t>ANDREZZA LUCENA ALVES</t>
  </si>
  <si>
    <t>ANNY CAROLINE FERREIRA SIMPLICIO</t>
  </si>
  <si>
    <t>ANTONIA AUXILIADORA DE CARVALHO</t>
  </si>
  <si>
    <t>ANTONIA VERALUCIA AURELIANO ALBUQUERQUE</t>
  </si>
  <si>
    <t>ANTONIO PEREIRA DE FIGUEIREDO</t>
  </si>
  <si>
    <t>ANTONIO RODRIGUES DE OLIVEIRA</t>
  </si>
  <si>
    <t>ANTONIO ROGERIO DE BRITO</t>
  </si>
  <si>
    <t>ARETHA MARIA ALCANTARA DA SILVA</t>
  </si>
  <si>
    <t>ARICIA DO SOCORRO TAVARES MIRANDA</t>
  </si>
  <si>
    <t>ANNA LIDIA NUNES VARELA</t>
  </si>
  <si>
    <t>ANGELICA ALMEIDA DE SOUSA</t>
  </si>
  <si>
    <t>ANA PAULA DE OLIVEIRA GOMES</t>
  </si>
  <si>
    <t>ANA KAROLAYNE ANGELIM FERREIRA</t>
  </si>
  <si>
    <t>AMANDA NEVES AGUIAR</t>
  </si>
  <si>
    <t>ANDRE LACERDA DE SOUSA</t>
  </si>
  <si>
    <t>BEATRIZ THAYNA SOBREIRA LIMA</t>
  </si>
  <si>
    <t>BENEDITA SIMOES SANDES</t>
  </si>
  <si>
    <t>CAMILA ELEN SANTANA MONTEIRO</t>
  </si>
  <si>
    <t>CARLOS MAGNO FRAGA BALBINO</t>
  </si>
  <si>
    <t>CECILIA FELIX ROQUE CAMPOS</t>
  </si>
  <si>
    <t>CELIA DOMINGOS PONTES</t>
  </si>
  <si>
    <t>CELIANE MONTEIRO GOMES</t>
  </si>
  <si>
    <t xml:space="preserve">CICERA NUNES SILVA </t>
  </si>
  <si>
    <t>CICERO ALYSON DE OLIVEIRA SOUZA</t>
  </si>
  <si>
    <t>CICERO BERGUE PEREIRA DOS SANTOS</t>
  </si>
  <si>
    <t>CICERO CALDAS SAMPAIO</t>
  </si>
  <si>
    <t>CICERO ROBERTO DE OLIVEIRA SANTOS</t>
  </si>
  <si>
    <t>CICERO ROBERTO VIDAL DE SOUSA</t>
  </si>
  <si>
    <t>CLEIDE DE OLIVEIRA BEZERRA</t>
  </si>
  <si>
    <t>CRYS KELLY ALVES</t>
  </si>
  <si>
    <t>CYNARA BEZERRA SAMPAIO</t>
  </si>
  <si>
    <t>CICERO ALISSON DE LUNA BARROS</t>
  </si>
  <si>
    <t>CARLOS EDUARDO DOS SANTOS LIMA</t>
  </si>
  <si>
    <t>ALLAN KENNEDY SANTOS E SILVA</t>
  </si>
  <si>
    <t>CICERA MARIA MASCARENHAS DA SILVA</t>
  </si>
  <si>
    <t>FRANCISCO TEMOTEO</t>
  </si>
  <si>
    <t xml:space="preserve">JOSE AILTON DA SILVA OLIVEIRA </t>
  </si>
  <si>
    <t xml:space="preserve">LUAN CELIO GOMES LEITE </t>
  </si>
  <si>
    <t>FRANCISCA MATILDE BALBINO DA SILVA</t>
  </si>
  <si>
    <t>FRANCISCO VENICIO SANTOS SALVADOR</t>
  </si>
  <si>
    <t>JOAO SILVESTRE CAMPELO</t>
  </si>
  <si>
    <t>JOSIMAR DA SILVA</t>
  </si>
  <si>
    <t xml:space="preserve">RAFAEL PEREIRA DOS SANTOS </t>
  </si>
  <si>
    <t>CICERA RAFAELA MATIAS FREITAS</t>
  </si>
  <si>
    <t>CARLOS HENRIQUE DE OLIVEIRA LACERDA</t>
  </si>
  <si>
    <t xml:space="preserve">DAIRIS FERNANDA SANTOS DE SOUZA </t>
  </si>
  <si>
    <t>DAMIANA TAMIRES DA SILVA LIMA</t>
  </si>
  <si>
    <t>DANIEL CLEMENTE DE SOUSA</t>
  </si>
  <si>
    <t>DAYANNA MILCA SANTOS DE SOUZA</t>
  </si>
  <si>
    <t>DEYVIDY KENNEDY DANTAS JANUARIO</t>
  </si>
  <si>
    <t>DIEGO SANTOS DE SOUZA</t>
  </si>
  <si>
    <t xml:space="preserve">EDILANIA ALVES FIRMINO </t>
  </si>
  <si>
    <t>EDILEUSA MARQUES DA SILVA BORGES</t>
  </si>
  <si>
    <t>EDMAR DA SILVA GAMA</t>
  </si>
  <si>
    <t>EDUARDO LEITE ALVES</t>
  </si>
  <si>
    <t>ELAINE WERGILA SANTANA DA SILVA</t>
  </si>
  <si>
    <t>ELANIA BATISTA</t>
  </si>
  <si>
    <t>ELVIRA BATISTA DA SILVA</t>
  </si>
  <si>
    <t>ERINALDO GUALBERTO DA SILVA</t>
  </si>
  <si>
    <t>ESAU NOGUEIRA AMANCIO</t>
  </si>
  <si>
    <t>EVA HEVANEIDE LEONEL DE MELO</t>
  </si>
  <si>
    <t>EVELLYN DA SILVA SOUSA</t>
  </si>
  <si>
    <t>EXPEDITO WARLEY SILVA RODRIGUES</t>
  </si>
  <si>
    <t>EMANUEL OLIVEIRA DE MORAIS</t>
  </si>
  <si>
    <t>EDJANE DA SILVA BEZERRA</t>
  </si>
  <si>
    <t>DANIEL BERNARDES SILVA</t>
  </si>
  <si>
    <t>ELAINE CARVALHO NOBRE</t>
  </si>
  <si>
    <t>ADRIANA BATISTA DO NASCIMENTO</t>
  </si>
  <si>
    <t>AMANDA SILVA NASCIMENTO</t>
  </si>
  <si>
    <t>ANA CARLA MESSIAS DE OLIVEIRA SILVA</t>
  </si>
  <si>
    <t>ANA KAROLINE VIEIRA DO CARMO</t>
  </si>
  <si>
    <t>ANA KAROLINE VIEIRA DOS SANTOS</t>
  </si>
  <si>
    <t>ANA LAISI SOUZA MONTEIRO</t>
  </si>
  <si>
    <t>ANANDA DE SOUSA LOPES</t>
  </si>
  <si>
    <t>ANNA KARYNE MARTINS E SILVA FERREIRA</t>
  </si>
  <si>
    <t>ANTONIO ALVES DA SILVA</t>
  </si>
  <si>
    <t>ANTONIO IGOR MESQUITA DE SOUSA</t>
  </si>
  <si>
    <t>APARECIDA DE ASSIS RAMOS</t>
  </si>
  <si>
    <t>APARECIDA ISABELA DA SILVA LIMA</t>
  </si>
  <si>
    <t>AUDAIZ DE SOUSA LEITE</t>
  </si>
  <si>
    <t>BRENNO EMANUEL FERREIRA MARTINS</t>
  </si>
  <si>
    <t>BRUNA ATAIDE DE LIMA LOPES</t>
  </si>
  <si>
    <t>BRUNA CORREIA VILAR</t>
  </si>
  <si>
    <t>BRUNA ERIKA DOMINGOS RAMOS</t>
  </si>
  <si>
    <t>BRUNA MENEZES DE ALMEIDA</t>
  </si>
  <si>
    <t>CARLOS CESAR MESSIAS SILVA</t>
  </si>
  <si>
    <t>CAROLINE GRANGEIRO FAGUNDES</t>
  </si>
  <si>
    <t>CICERA MARTINIANO DA SILVA</t>
  </si>
  <si>
    <t>CICERO APARECIDO FERREIRA ARAUJO</t>
  </si>
  <si>
    <t>CICERO CORDEIRO PINHEIRO</t>
  </si>
  <si>
    <t>CICERO DEMETRIUS DE LIRA BORGES</t>
  </si>
  <si>
    <t>CICERO MICHEL FREIRE DA SILVA</t>
  </si>
  <si>
    <t>CLARICE DE LIMA DE OLIVEIRA</t>
  </si>
  <si>
    <t>CLAUCIDIO DE OLIVEIRA SILVA</t>
  </si>
  <si>
    <t>COSMA RAISSA BEZERRA DO NASCIMENTO</t>
  </si>
  <si>
    <t>COSME GOMES DE ARAUJO</t>
  </si>
  <si>
    <t>CRISTIANI DA SILVA HENRIQUE</t>
  </si>
  <si>
    <t>CYNTIA BEATRIZ DE ARAUJO FEITOSA</t>
  </si>
  <si>
    <t>CICERO MIKAEL SILVA SANTOS</t>
  </si>
  <si>
    <t>CICERO ANGELO RONCALLI ALVES SILVA</t>
  </si>
  <si>
    <t>CICERO CORDEIRO ALEXANDRE</t>
  </si>
  <si>
    <t>CIRLANY SOUSA MATOS</t>
  </si>
  <si>
    <t>CIRLENE DA SILVA RIBEIRO </t>
  </si>
  <si>
    <t>BEATRIZ DA CONCEICAO DE LIMA</t>
  </si>
  <si>
    <t>COSMA CORDEIRO DE LIMA</t>
  </si>
  <si>
    <t>CICERO DYEGO OLIVEIRA RODRIGUES</t>
  </si>
  <si>
    <t xml:space="preserve">CICERA RIBEIRA DOS SANTOS </t>
  </si>
  <si>
    <t>BRUNO GUILHERME DE ARA?JO BARBOZA</t>
  </si>
  <si>
    <t>BRUNA EMILIA BALBINO DE GODOY</t>
  </si>
  <si>
    <t>BRENDOW CHRISTIAN NOBRE VIEIRA</t>
  </si>
  <si>
    <t>ANTONIO EDMILSON LANDIM FILHO</t>
  </si>
  <si>
    <t>ANA ESTER GARCIA CORREIA DE SOUSA</t>
  </si>
  <si>
    <t>AIRTON PEREIRA DA SILVA</t>
  </si>
  <si>
    <t xml:space="preserve">DANIELE GOMES CORREIA </t>
  </si>
  <si>
    <t>ANTONIA CAMILA VIANA BATISTA</t>
  </si>
  <si>
    <t>ANTONIA IARA PINHEIRO DA COSTA RODRIGUES</t>
  </si>
  <si>
    <t>FRANCISCO CRISTIANO DE SOUSA</t>
  </si>
  <si>
    <t>KARINA COSTA SILVA</t>
  </si>
  <si>
    <t>MARIA TAMIRYS MONTEIRO LANDIM SIEBRA</t>
  </si>
  <si>
    <t>FRANCISCA CARLEIDE VIRGULINO</t>
  </si>
  <si>
    <t>JOAO DE MELO GUILHERME DOS SANTOS</t>
  </si>
  <si>
    <t>DANIELE LOPES LEAL FIRMINO</t>
  </si>
  <si>
    <t>DARA DE OLIVEIRA VIEIRA</t>
  </si>
  <si>
    <t>DAVID WILLIAN GONCALVES SILVEIRA</t>
  </si>
  <si>
    <t>DEBORA CRISTINA DA SILVA</t>
  </si>
  <si>
    <t>DEBORA SOUSA SARAIVA</t>
  </si>
  <si>
    <t>DEBORAH SARAH RODRIGUES TAVARES AGRA</t>
  </si>
  <si>
    <t>DILMA LUCAS FARIAS</t>
  </si>
  <si>
    <t>DJANGO LYFFER DOS SANTOS</t>
  </si>
  <si>
    <t>DOUGLAS RUAN OLIVEIRA LIRA</t>
  </si>
  <si>
    <t>EDINALDO APARECIDO COSTA MOURA</t>
  </si>
  <si>
    <t>ELIVAN SILVA GOMES</t>
  </si>
  <si>
    <t>EMANOELA BARBOSA SOUZA DE LIMA</t>
  </si>
  <si>
    <t>EMANUEL DAVID BATISTA ALVES</t>
  </si>
  <si>
    <t>ENTONY FEITOSA DE MORAIS</t>
  </si>
  <si>
    <t>ERICA JESUINA DOS SANTOS SILVA</t>
  </si>
  <si>
    <t>ERICSON EVERTON SILVA COSTA</t>
  </si>
  <si>
    <t>ERIKA LOPES CALU DA SILVA</t>
  </si>
  <si>
    <t>ERMESON DAVID DOS SANTOS SILVA</t>
  </si>
  <si>
    <t>ESPEDITO VIEIRA DE ALCANTARA NETO</t>
  </si>
  <si>
    <t>FABIANO FERREIRA LEITE</t>
  </si>
  <si>
    <t>FABIO VALENCIO PESSOA</t>
  </si>
  <si>
    <t>FERNANDA ALVES DAMASCENO</t>
  </si>
  <si>
    <t>FERNANDA LARISSA SILVA FERREIRA</t>
  </si>
  <si>
    <t>JOSE FERREIRA FILHO</t>
  </si>
  <si>
    <t>FLAVIA HELLEN DE SOUSA BEZERRA</t>
  </si>
  <si>
    <t>FLAVIA MARIA DA SILVA FERREIRA</t>
  </si>
  <si>
    <t>FLAVIA TATIANE LOPES DA SILVA</t>
  </si>
  <si>
    <t>FRANCISCA BRUNA MOREIRA ARAUJO COIMBRA</t>
  </si>
  <si>
    <t>MARIA FRANCISCA DA SILVA</t>
  </si>
  <si>
    <t>MAURICIO VIEIRA DE LIMA</t>
  </si>
  <si>
    <t>FRANCISCA PAULA FERREIRA DE MOURA</t>
  </si>
  <si>
    <t xml:space="preserve">FRANCISCA RAQUEL DOS SANTOS NASCIMENTO </t>
  </si>
  <si>
    <t>FRANCISCO AGENOR ROCHA NETO</t>
  </si>
  <si>
    <t xml:space="preserve">FRANCISCO LUCIVANIO SOARES CORREIA </t>
  </si>
  <si>
    <t>MARIA NEURINHA NASCIMENTO BEZERRA</t>
  </si>
  <si>
    <t>EDIANDRO FERREIRA DOS SANTOS</t>
  </si>
  <si>
    <t>EDNEIA TORRES DE OLIVEIRA LEAL</t>
  </si>
  <si>
    <t xml:space="preserve">ELSON FELIPE GONCALVES MASCARENHAS </t>
  </si>
  <si>
    <t>ELVIS ALVES DE OLIVEIRA</t>
  </si>
  <si>
    <t>FRANCISCO ALVES CABRAL DE ALCANTARA</t>
  </si>
  <si>
    <t>FRANCISCO CELESTINO DE ANDRADE FILHO</t>
  </si>
  <si>
    <t>SIMONE ARAUJO DA SILVA</t>
  </si>
  <si>
    <t>ANTONIA LIDUINA RODRGUES PATRICIO</t>
  </si>
  <si>
    <t>CICERO COSMO DA SILVA</t>
  </si>
  <si>
    <t>CLEDEILTON ROMERO FARIAS VIEIRA</t>
  </si>
  <si>
    <t>IVNA RIBEIRO SALMITO MELO</t>
  </si>
  <si>
    <t>LUIS ROBERTO ALENCAR MARCAL JUNIOR</t>
  </si>
  <si>
    <t>MARCILIO HERMESON GONCALVES E SILVA</t>
  </si>
  <si>
    <t>MARIA DO SOCORRO MOURA GONCALVES</t>
  </si>
  <si>
    <t>MARIA OLIMPIA DANTAS PINHEIRO</t>
  </si>
  <si>
    <t xml:space="preserve">ANA PAULA GOMES CORREIA </t>
  </si>
  <si>
    <t>FRANCISCO HENRIQUE BALBINO DE GODOY</t>
  </si>
  <si>
    <t>ANTONIA YANCA DE ASSIS FERREIRA </t>
  </si>
  <si>
    <t>ERONILDO DELMONDES COSMO</t>
  </si>
  <si>
    <t>FRANCISCO SALATIEL PEREIRA</t>
  </si>
  <si>
    <t>FRANCISCA SIQUEIRA DODOU DA SILVA</t>
  </si>
  <si>
    <t>FRANCISCO RONYEDSON RODRIGUES DOS SANTOS</t>
  </si>
  <si>
    <t>FRANCISCO TORQUATO GONCALVES</t>
  </si>
  <si>
    <t>FRANCISCO WELYSSON FERREIRA CLARO</t>
  </si>
  <si>
    <t>GABRIELLA SARAIVA DE ALBUQUERQUE</t>
  </si>
  <si>
    <t xml:space="preserve">GEISA BARBOSA DE SOUSA </t>
  </si>
  <si>
    <t>GESSICA ALCANTARA LOURENCO</t>
  </si>
  <si>
    <t>GILDLARSIO MENDES DE OLIVEIRA</t>
  </si>
  <si>
    <t>GILVANIA GOMES DA SILVA</t>
  </si>
  <si>
    <t>GISUINA DOS SANTOS DE SOUSA</t>
  </si>
  <si>
    <t>HARETHUCIA MOTA BEZERRA</t>
  </si>
  <si>
    <t>HORTENCIA DE OLIVEIRA AGUSTINHO</t>
  </si>
  <si>
    <t>IAN HENRIQUE TELES BRAGA</t>
  </si>
  <si>
    <t>IGOR EMANUEL LUCAS FARIAS</t>
  </si>
  <si>
    <t>ILMAR LOBO MASCARENHAS</t>
  </si>
  <si>
    <t>INGRID ALVES BRASIL</t>
  </si>
  <si>
    <t xml:space="preserve">IRIS LARA MONTEIRO DA SILVA </t>
  </si>
  <si>
    <t xml:space="preserve">IVAN DEMOSTENES DE MELO TORQUATO </t>
  </si>
  <si>
    <t>IZA MARIA ALVES DE MELO</t>
  </si>
  <si>
    <t>IGOR BERNARDINO BORGES</t>
  </si>
  <si>
    <t xml:space="preserve">FRANCISCO PEDRO DE SOUSA ROCHA </t>
  </si>
  <si>
    <t>FRANCISCO ROBERTO DE ANDRADE</t>
  </si>
  <si>
    <t xml:space="preserve">ANTONIA DOS SANTOS </t>
  </si>
  <si>
    <t>JOSE NILSON DE OLIVEIRA JUNIOR</t>
  </si>
  <si>
    <t>MARIA DE SOUSA LIMA</t>
  </si>
  <si>
    <t>RODRIGO FERREIRA DE ALBUQUERQUE BARROS</t>
  </si>
  <si>
    <t>ROSA CRUZ MACEDO</t>
  </si>
  <si>
    <t>WESLLEY VANNUCCI FERNANDES MAURICIO</t>
  </si>
  <si>
    <t>ALBANISA COELHO DAVID</t>
  </si>
  <si>
    <t>ALDENIR AGOSTINHO DA SILVA</t>
  </si>
  <si>
    <t>CICERA COSTA MARTINS BARBOSA</t>
  </si>
  <si>
    <t>CICERA JACIANEDA SILVA</t>
  </si>
  <si>
    <t>CICERO DE OLIVEIRA</t>
  </si>
  <si>
    <t>CICERO DOS SANTOS SILVA</t>
  </si>
  <si>
    <t>CICERO ROCILDO ALVES DA SILVA</t>
  </si>
  <si>
    <t>DAMIANA DE JESUS SOUZA DA SILVA</t>
  </si>
  <si>
    <t>ELIENE LEANDRO DOS SANTOS</t>
  </si>
  <si>
    <t>FRANCILENE RODRIGUES DA SILVA</t>
  </si>
  <si>
    <t>FRANCISCA NEUDA RIBEIRO DA SILVA</t>
  </si>
  <si>
    <t>FRANCISCO ELIEZIO DIAS BARBOSA</t>
  </si>
  <si>
    <t>INEZ CLAUDIA DE FREITAS</t>
  </si>
  <si>
    <t>JANAINA DOS SANTOS ALENCAR</t>
  </si>
  <si>
    <t>JOANA PAULO ANDRADE SE SOUZA</t>
  </si>
  <si>
    <t>LUCICLEIDE ALVES DINIZ</t>
  </si>
  <si>
    <t>LUIZ AMANCIO GOMES</t>
  </si>
  <si>
    <t>MARIA DAS GRACAS DE OLIVEIRA</t>
  </si>
  <si>
    <t>MARIA DE FATIMA SANTOS DE SOUZA</t>
  </si>
  <si>
    <t>MARIA ELIZABETH RIBEIRO DOS SANTOS</t>
  </si>
  <si>
    <t>MARIA JOSILENE DE SOUSA DA SILVA</t>
  </si>
  <si>
    <t>MARIA NEUSA VIEIRA DA SILVA</t>
  </si>
  <si>
    <t>MARIA SOCORRO ALVES DA SILVA</t>
  </si>
  <si>
    <t>MARIA SOCORRO SOARES DE LEMOS</t>
  </si>
  <si>
    <t>MARIA SOLIDADE DOS SANTOS</t>
  </si>
  <si>
    <t>MARILENE DE MENEZES SOUZA</t>
  </si>
  <si>
    <t>MARTA REJANE DA SILVA</t>
  </si>
  <si>
    <t>RAQUEL SOARES DE SOUSA SILVA</t>
  </si>
  <si>
    <t>REJANE ALVES DE ANDRADE SILVA</t>
  </si>
  <si>
    <t>RENATA MARIA DA COSTA SILVA</t>
  </si>
  <si>
    <t xml:space="preserve">SANDRA BEZERRA BARBOSA </t>
  </si>
  <si>
    <t xml:space="preserve">MAGNO ERNANDO DE SOUSA SILVA </t>
  </si>
  <si>
    <t>MAGNO MARTIS HOLANDA</t>
  </si>
  <si>
    <t>MARCIO WENDERSON LEITE TAVARES</t>
  </si>
  <si>
    <t>MARCOS RENANN FERNANDES DA SILVA</t>
  </si>
  <si>
    <t>MARIA ADELMA DE LIMA DELMONDES</t>
  </si>
  <si>
    <t>MARIA ALZENIR LUIZ DA SILVA</t>
  </si>
  <si>
    <t>MARIA APARECIDA DOS SANTOS</t>
  </si>
  <si>
    <t>MARIA DA PENHA ARAUJO</t>
  </si>
  <si>
    <t>MARIA DAS DORES AMARO DOS SANTOS</t>
  </si>
  <si>
    <t>MARIA DAS DORES PINHEIRO DE FREITAS</t>
  </si>
  <si>
    <t>MARIA DAS GRACAS SANTOS SOUSA</t>
  </si>
  <si>
    <t>MARIA DO CARMO LUCAS DA SILVA</t>
  </si>
  <si>
    <t>MARIA DO ROSARIO DE FATIMA BEZERRA FREITAS</t>
  </si>
  <si>
    <t>MARIA EDILANIA OLIVEIRA LIRA</t>
  </si>
  <si>
    <t>MARIA EDNA BARBOSA DA SILVA COELHO</t>
  </si>
  <si>
    <t>MARIA ELANEIDE DOS SANTOS SILVA</t>
  </si>
  <si>
    <t>MARIA ELISABETE DUARTE LIMA</t>
  </si>
  <si>
    <t>MARIA ERIKA PEREIRA SANTOS</t>
  </si>
  <si>
    <t>MARIA ERINEIA DOS SANTOS</t>
  </si>
  <si>
    <t>MARIA HELENA FEITOZA DOS SANTOS</t>
  </si>
  <si>
    <t>MARIA IARA DOS SANTOS DE MENESES</t>
  </si>
  <si>
    <t>MARIA ILMA MENDES DE MORAIS</t>
  </si>
  <si>
    <t>MARIA IRAIDES RUFINO DE SALES</t>
  </si>
  <si>
    <t>MARIA JOSE GOMES DAS NEVES</t>
  </si>
  <si>
    <t>MARIA LUZINETE DE SOUSA</t>
  </si>
  <si>
    <t>MARIA ROSIMEIRE DIAS</t>
  </si>
  <si>
    <t>MARIANA RIBEIRO GONCALVES VALENCIO</t>
  </si>
  <si>
    <t>MARLEIDE FERREIRA DE ARAUJO FURTADO</t>
  </si>
  <si>
    <t>MARLON WILLIAM COSTA BARRETO</t>
  </si>
  <si>
    <t>MARLUCIA DA COSTA BATISTA</t>
  </si>
  <si>
    <t>MATEUS SILVA BRITO</t>
  </si>
  <si>
    <t>MATHEUS FURTADO DE OLIVEIRA ALVES</t>
  </si>
  <si>
    <t>CAMILA LIMA DE SOUZA</t>
  </si>
  <si>
    <t>CICERA ADRIANA LINHARES LEITE SOARES</t>
  </si>
  <si>
    <t>CICERA LIMA ROLIM</t>
  </si>
  <si>
    <t xml:space="preserve">CICERO EMMERSON DA SILVA MACHADO </t>
  </si>
  <si>
    <t>CICERO JOCELIO DOS SANTOS LOURENCO</t>
  </si>
  <si>
    <t>BRUNA DE SOUSA</t>
  </si>
  <si>
    <t>BARBARA THIALLY DE SOUZA GOMES</t>
  </si>
  <si>
    <t>BRENNER ALEXANDRE VIEIRA</t>
  </si>
  <si>
    <t>DANIELE DA SILVA SOARES</t>
  </si>
  <si>
    <t>ROSA MARIA ALVES SANTANA</t>
  </si>
  <si>
    <t>FRANCISCA FRANCILEIDE PINTO DE MACEDO</t>
  </si>
  <si>
    <t>EDINEIDE JERONIMO DA SILVA</t>
  </si>
  <si>
    <t>MARILEIDE FELICIO DA SILVA</t>
  </si>
  <si>
    <t>MATHEUS SOUZA LEITE</t>
  </si>
  <si>
    <t>MAYCKOU SOUZA SIQUEIRA</t>
  </si>
  <si>
    <t xml:space="preserve">MICHELLE RAINY BESERRA VIEIRA </t>
  </si>
  <si>
    <t xml:space="preserve">MIZAEL JANIO RIBEIRO DE SOUZA </t>
  </si>
  <si>
    <t>MYLLENA MARIA DE MORAIS PEREIRA</t>
  </si>
  <si>
    <t xml:space="preserve">NAIARA CARNEIRO DE OLIVEIRA </t>
  </si>
  <si>
    <t>NATALIA MENDES DA LUZ COSTA</t>
  </si>
  <si>
    <t>NAYANA DANTAS DE SOUZA</t>
  </si>
  <si>
    <t>NEILTON DANTAS DE SOUZA</t>
  </si>
  <si>
    <t>NILMA MARIA OLIVEIRA DE ALMEIDA</t>
  </si>
  <si>
    <t>GABRIEL LUCENA DE OLIVEIRA</t>
  </si>
  <si>
    <t>GILCELIA GARCIA PINHEIRO</t>
  </si>
  <si>
    <t>IGOR RAYAN RODRIGUES FREIRE</t>
  </si>
  <si>
    <t xml:space="preserve">JACQUELINE VIANA DA SILVA </t>
  </si>
  <si>
    <t>JAINARA CHAIANE DOA SANTOS ALENCAR</t>
  </si>
  <si>
    <t>JAQUELINE SILVA SANTOS DUARTE</t>
  </si>
  <si>
    <t>JEFFERSON DOUGLAS PEREIRA DA SILVA</t>
  </si>
  <si>
    <t>JOAO PAULO DE OLIVEIRA FARIAS</t>
  </si>
  <si>
    <t>JOAO ROBERTO PEREIRA DOS SANTOS</t>
  </si>
  <si>
    <t>JOICYELLE DOS SANTOS GONCALVES</t>
  </si>
  <si>
    <t>JOISSILANIA ALVES DA SILVA</t>
  </si>
  <si>
    <t>JOSE ALISSON SOUZA DE SA</t>
  </si>
  <si>
    <t>JOSE ALMIR DA SILVA</t>
  </si>
  <si>
    <t>JOSE ANTONIO DE OLIVEIRA FILHO</t>
  </si>
  <si>
    <t>JOSE DOUGLAS ESTRELA GOZ</t>
  </si>
  <si>
    <t xml:space="preserve">JOSE ERIVAN DE SOUSA BRITO </t>
  </si>
  <si>
    <t>JOSE GONCALVES ALENCAR</t>
  </si>
  <si>
    <t>JOSE JAIR OLIVEIRA ALVES</t>
  </si>
  <si>
    <t xml:space="preserve">JOSE LUCAS DA SILVA NETO </t>
  </si>
  <si>
    <t>JOSE NETO VIEIRA DAMASCENO</t>
  </si>
  <si>
    <t>JOSILENE SOARES DA SILVA</t>
  </si>
  <si>
    <t>JOSIVALDO DAMASCENO DANTAS</t>
  </si>
  <si>
    <t>JUCIVANIA CORDEIRO PINHEIRO</t>
  </si>
  <si>
    <t>JULIANNA COSTA GREGORIO</t>
  </si>
  <si>
    <t>KAYQUE FONTES RIBEIRO</t>
  </si>
  <si>
    <t>KESSYA ALVES BRASIL</t>
  </si>
  <si>
    <t>LAYANE FERREIRA DE JESUS</t>
  </si>
  <si>
    <t>LAZARO HUGO TEIXEIRA SANTANA</t>
  </si>
  <si>
    <t>LORENA FERREIRA GONCALVES</t>
  </si>
  <si>
    <t>LUAN SANTOS DE MELO</t>
  </si>
  <si>
    <t>LUCAS RUGDA SILVEIRA NOBRE</t>
  </si>
  <si>
    <t>LUCAS TOMAS DE AQUINO TORRES</t>
  </si>
  <si>
    <t>LUCIENE MARIA DA SILVA BARBOSA</t>
  </si>
  <si>
    <t>LUIZ FELIPE BARROS ALVES</t>
  </si>
  <si>
    <t>LUIZ FELIPE DE OLIVEIRA PINTO</t>
  </si>
  <si>
    <t>OCELIA SOARES PEREIRA</t>
  </si>
  <si>
    <t xml:space="preserve">JOSE ANTONIO ALVES DOS SANTOS </t>
  </si>
  <si>
    <t>FABIO DE ALENCAR LIMA</t>
  </si>
  <si>
    <t>FILIPE BANDEIRA DE SA</t>
  </si>
  <si>
    <t>FRANCISCA ALCILENE PEREIRA PAES</t>
  </si>
  <si>
    <t>FRANCISCA DA SILVA MARQUES</t>
  </si>
  <si>
    <t>FRANCISCA MORAIS DA CUNHA</t>
  </si>
  <si>
    <t>FRANCISCO DAS CHAGAS PIRES PALMEIRAS</t>
  </si>
  <si>
    <t>FRANCISCO DE SALES LEITE SOARES</t>
  </si>
  <si>
    <t>FRANCISCO JAIRO BORGES</t>
  </si>
  <si>
    <t>FRANCISCO JUNIO CIPRIANO DA SILVA</t>
  </si>
  <si>
    <t>FRANCISCO ROBERTO SOBREIRA LIMA</t>
  </si>
  <si>
    <t>FRANCISCO THIAGO BRITO DINIZ</t>
  </si>
  <si>
    <t>GABRIEL YURE GONCALVES VICENTE</t>
  </si>
  <si>
    <t>GABRIELA PINHEIRO ANDRADE</t>
  </si>
  <si>
    <t xml:space="preserve">GABRIELLA ROSENDO DOS SANTOS </t>
  </si>
  <si>
    <t>GERSON VERAS DO NASCIMENTO</t>
  </si>
  <si>
    <t>HALINNA VITORIA BEZERRA DO NASCIMENTO</t>
  </si>
  <si>
    <t>HENRIQUE ALVES DA SILVA</t>
  </si>
  <si>
    <t>INGRID CHRISTYNE FERREIRA DE SOUSA</t>
  </si>
  <si>
    <t>IRLANDIO ROBERTO DE ARAUJO</t>
  </si>
  <si>
    <t>ISAAC JOSE FREITAS DE LIMA</t>
  </si>
  <si>
    <t>JACKSON SANTIAGO DE ARAUJO</t>
  </si>
  <si>
    <t>JANE MARA SILVA NOBRE</t>
  </si>
  <si>
    <t>JAREDE COREDEIRO DA SILVA</t>
  </si>
  <si>
    <t>JEAN CARLOS DA SILVA</t>
  </si>
  <si>
    <t>JONAS MONTEIRO DA COSTA</t>
  </si>
  <si>
    <t>JOSE FRANCISCO RAMOS DA SILVA</t>
  </si>
  <si>
    <t>JOSEFA BEZERRA DAMIAO LIMA</t>
  </si>
  <si>
    <t>JOSINETE FERREIRA DA SILVA</t>
  </si>
  <si>
    <t>JULYANA ALVES SALES</t>
  </si>
  <si>
    <t>KLETISON ALDAIR DOS SANTOS GUEDES</t>
  </si>
  <si>
    <t>FABIANO RIBEIRO GOMES</t>
  </si>
  <si>
    <t>FABIO GUIMARAES SILVA</t>
  </si>
  <si>
    <t>FELIPE DOS SANTOS GONCALVES</t>
  </si>
  <si>
    <t>FERNANDA ISMERIA FERREIRA MAIA</t>
  </si>
  <si>
    <t>FRANCISCO DERLONCIO PEREIRA DANTAS</t>
  </si>
  <si>
    <t>FRANCISCO ILDO FURTADO DOS SANTOS</t>
  </si>
  <si>
    <t>FRANCISCO WILLAMY DE BRITO ROCHA</t>
  </si>
  <si>
    <t>FRANCISCO YAGO VIEIRA ARRAIS</t>
  </si>
  <si>
    <t>GABRIEL MATOS MENDONCA DE MELO</t>
  </si>
  <si>
    <t>GEORGE SOARES DE OLIVEIRA</t>
  </si>
  <si>
    <t>GILDERLANIA FELIX AGOSTINHO</t>
  </si>
  <si>
    <t>GLEICIANE SALES DE SOUZA</t>
  </si>
  <si>
    <t>ISABEL ALENCAR LINHARES</t>
  </si>
  <si>
    <t>JAILE OLIVEIRA SILVA</t>
  </si>
  <si>
    <t>JHONNEY SOARES SILVA BRITO</t>
  </si>
  <si>
    <t>JOE WILLAMS SANTOS COSTA</t>
  </si>
  <si>
    <t>JONATHAN VINICIUS MOREIRA TORQUATO</t>
  </si>
  <si>
    <t>JOSE KLEBER MACIEL FARIAS</t>
  </si>
  <si>
    <t>JOSE RAFAEL PEREIRA BOTELHO</t>
  </si>
  <si>
    <t>KARLA MILLENA OLIVEIRA DE SOUSA</t>
  </si>
  <si>
    <t>ELIANE DOS SANTOS PEREIRA</t>
  </si>
  <si>
    <t>FRANCO RAONY ALVES FURTADO </t>
  </si>
  <si>
    <t>FRANCYNE DA SILVA GONCALVES</t>
  </si>
  <si>
    <t>ISIS ALMEIDA LANDIM</t>
  </si>
  <si>
    <t>MARIA GEORGIA DA SILVA ANDRADE</t>
  </si>
  <si>
    <t>EUGERBIA PAULA DA ROCHA</t>
  </si>
  <si>
    <t>FRANCISCA ALCANTARA DE OLIVEIRA</t>
  </si>
  <si>
    <t>FRANCISCO FELIPE TAVARES DE SOUSA</t>
  </si>
  <si>
    <t>FRANCISCO VIEIRA DA SILVA</t>
  </si>
  <si>
    <t>MARIA IVONE SANTOS MUNIZ</t>
  </si>
  <si>
    <t>MARIA LENIER ALVES DE ASSIS</t>
  </si>
  <si>
    <t>MARIA LUISA DE SENA BRINGEL</t>
  </si>
  <si>
    <t>MARINA LUNGA DIAS SOUSA</t>
  </si>
  <si>
    <t>MONIKA RACHEL FERREIRA DE OLIVEIRA</t>
  </si>
  <si>
    <t>MOEZYO DE LIMA PEREIRA</t>
  </si>
  <si>
    <t>JAILTON FRANCISCO GOMES</t>
  </si>
  <si>
    <t>JOSE ALAN LIMA DIE</t>
  </si>
  <si>
    <t>JOSE APOLINARIO PEREIRA FILHO</t>
  </si>
  <si>
    <t>JOSE CARLOS LOURENCO ROCHA</t>
  </si>
  <si>
    <t>JOSE ELIEUDO ULISSES PEIXOTO</t>
  </si>
  <si>
    <t>JOSE HERBERT TAVEIRA MACIEL</t>
  </si>
  <si>
    <t xml:space="preserve">JOSE MARCOS FRANCISCO SILVA </t>
  </si>
  <si>
    <t>JOSE SANTIAGO PEREIRA</t>
  </si>
  <si>
    <t>JOSIVAN LEITE ALVES</t>
  </si>
  <si>
    <t>JULIO CESAR OLIVEIRA ANDRADE MOREIRA</t>
  </si>
  <si>
    <t>KARINA ALVES MEDEIROS</t>
  </si>
  <si>
    <t>KATHLEEN OHARA NASCIMENTO FERNANDES</t>
  </si>
  <si>
    <t>KLICIA ALBANISA SOUSA ALVES</t>
  </si>
  <si>
    <t xml:space="preserve">LAYANNE NARA PARENTE CARDOSO  </t>
  </si>
  <si>
    <t>LEONNYS DENYS SILVA</t>
  </si>
  <si>
    <t>MARIA GABRIELA DE FIGUEIREDO FURTADO</t>
  </si>
  <si>
    <t>WICTOR FREDDIE LEITE GOMES</t>
  </si>
  <si>
    <t>WANDERSON FERREIRA DE MACEDO</t>
  </si>
  <si>
    <t>WANDERLENE DA SILVA CARDOSO</t>
  </si>
  <si>
    <t>VERA LUCIA PEREIRA</t>
  </si>
  <si>
    <t>VALERIO DE SOUSA PEREIRA</t>
  </si>
  <si>
    <t xml:space="preserve">SOLANGE TELES DA SILVA </t>
  </si>
  <si>
    <t>SOLANGE SOARES SILVA MATOS</t>
  </si>
  <si>
    <t>SAYRON RILLEY CARMO BEZERRA</t>
  </si>
  <si>
    <t>SAMUEL DE MORAIS TIBURTINO</t>
  </si>
  <si>
    <t xml:space="preserve">SANDRA DA SILVA </t>
  </si>
  <si>
    <t>SANSAO BENTO DA SILVA</t>
  </si>
  <si>
    <t>ROSIANY MARQUES PINHEIRO</t>
  </si>
  <si>
    <t>ROSINEIDE FERREIRA DO NASCIMENTO ALCANTARA</t>
  </si>
  <si>
    <t>RAIMUNDA BARBOSA DE ALENCAR</t>
  </si>
  <si>
    <t>RAFAEL ALCANTARA BEZERRA</t>
  </si>
  <si>
    <t>POLIANA GOMES CORREIA</t>
  </si>
  <si>
    <t>LUCAS RANIEL FERREIRA DE ARAUJO</t>
  </si>
  <si>
    <t>LUIZ ADOLFO MIRANDA BEM</t>
  </si>
  <si>
    <t>LYDIA LETICIA GARCIA FERNANDES TAVORA SAMPAIO</t>
  </si>
  <si>
    <t>MARCOS AURELIO LOPES CARDOSO</t>
  </si>
  <si>
    <t>MARGARIDA SUELY MARIANO</t>
  </si>
  <si>
    <t>MARIA DA PENHA DE MORAES ROCHA</t>
  </si>
  <si>
    <t xml:space="preserve">MARIA DANIELE TELES DA SILVA </t>
  </si>
  <si>
    <t>MARIA GABRIELA BEZERRA DA SILVA</t>
  </si>
  <si>
    <t>MARIA HELENA DE SOUZA PEREIRA</t>
  </si>
  <si>
    <t>MARIA IZA RODRIGUES DA COSTA FREIRE</t>
  </si>
  <si>
    <t>MARIA JANIELLY DO NASCIMENTO COSTA</t>
  </si>
  <si>
    <t>MARIA NOELIA MOREIRA</t>
  </si>
  <si>
    <t>MARIA RODRIGUES DE BRITO</t>
  </si>
  <si>
    <t xml:space="preserve">MARIA SIMONE DOS SANTOS </t>
  </si>
  <si>
    <t>MIRA RAYA PAULA DE LIMA</t>
  </si>
  <si>
    <t>NATHALIA RODRIGUES DE AQUINO</t>
  </si>
  <si>
    <t xml:space="preserve">PATRICIA GOMES CORREIA </t>
  </si>
  <si>
    <t>RAYLLA FERREIRA DE OLIVEIRA</t>
  </si>
  <si>
    <t>YANE FERREIRA MACHADO</t>
  </si>
  <si>
    <t>WERICK PEREIRA SANTOS</t>
  </si>
  <si>
    <t>LEANDRO PEREIRA DE MELO BEZERRA</t>
  </si>
  <si>
    <t>LINDSY RAINELLY DO NASCIMENTO MENDES</t>
  </si>
  <si>
    <t>LUCIA VIEIRA DA SILVA</t>
  </si>
  <si>
    <t>LUIS FLAVIO FERREIRA DA SILVA</t>
  </si>
  <si>
    <t xml:space="preserve">MARCIA EDUARDA DE SOUSA CAVALCANTI </t>
  </si>
  <si>
    <t>MARCOS ANTONIO MARTINS SANTANA</t>
  </si>
  <si>
    <t>MARIA ALZENIR SIMPLICIO RIBEIRO DA SILVA</t>
  </si>
  <si>
    <t>MARIA AUXILIADORA LACERDA</t>
  </si>
  <si>
    <t>MARIA DAS GRACAS GALVAO</t>
  </si>
  <si>
    <t>MARIA DE FATIMA BENTO</t>
  </si>
  <si>
    <t>MARIA EDILANIA SANTANA FERREIRA</t>
  </si>
  <si>
    <t>MARIA ELIANA SANTANA MONTEIRO</t>
  </si>
  <si>
    <t>MARIA EUGENIA TAUMATURGO DE SOUSA</t>
  </si>
  <si>
    <t>MARIA FRANCICLEIDE SANTOS DA SILVA</t>
  </si>
  <si>
    <t>MARIA INGRID DA SILVA TELES</t>
  </si>
  <si>
    <t>MARIA NEIDE LIRA LEMOS</t>
  </si>
  <si>
    <t>MARIA RAQUEL BATISTA PEREIRA</t>
  </si>
  <si>
    <t>MARIA ROSILENE EVANGELISTA DA SILVA</t>
  </si>
  <si>
    <t xml:space="preserve">MARIA SOCORRO DA SILVA </t>
  </si>
  <si>
    <t>MARINILCE SILVA COSTA FRAGA</t>
  </si>
  <si>
    <t>MARIO DOS SANTOS FEITOSA</t>
  </si>
  <si>
    <t>MARTA MARIA BRAGA</t>
  </si>
  <si>
    <t>MARYSANGELA DE OLIVEIRA TAVARES</t>
  </si>
  <si>
    <t>MATEUS EVANGELISTA</t>
  </si>
  <si>
    <t>MAYARA KELMA SANTOS DE ALENCAR</t>
  </si>
  <si>
    <t>MAYLANE BARBOSA TURBANO ALEIXO</t>
  </si>
  <si>
    <t>MICHAEL BARROS PEREIRA</t>
  </si>
  <si>
    <t>MICHELE ARRUDA DA SILVA</t>
  </si>
  <si>
    <t>MONICA LUCIO E SILVA</t>
  </si>
  <si>
    <t>NARJARA DE ALENCAR SOUSA</t>
  </si>
  <si>
    <t>NATALIA JULIANA FERREIRA DA SILVA</t>
  </si>
  <si>
    <t>NERANDY MARIA FREITAS RODRIGUES TAVARES</t>
  </si>
  <si>
    <t>OZORIO FERREIRA DOS SANTOS</t>
  </si>
  <si>
    <t>PATRICIA CARLA DE SOUSA SANTANA</t>
  </si>
  <si>
    <t>PATRICIA DE FREITAS NASCIMENTO</t>
  </si>
  <si>
    <t>PATRIK BARROS MACEDO</t>
  </si>
  <si>
    <t>PAULO CEZAR DE SOUZA MARTINS FILHO</t>
  </si>
  <si>
    <t>PAULO GOMES DAS NEVES</t>
  </si>
  <si>
    <t>PEDRINA SANTOS NOGUEIRA</t>
  </si>
  <si>
    <t>PEDRO DANIEL FERREIRA NUNES</t>
  </si>
  <si>
    <t>PEDRO HENRIQUE OLIVEIRA PRATA</t>
  </si>
  <si>
    <t>PEDRO WAGNER DE SOUZA ROCHA</t>
  </si>
  <si>
    <t>PETRUCIA DE OLIVEIRA CHAVES</t>
  </si>
  <si>
    <t>PLACIDA DOS SANTOS DE SOUSA</t>
  </si>
  <si>
    <t xml:space="preserve">QUERUBINA LIEGE DE LIMA BARBOSA </t>
  </si>
  <si>
    <t>RAFAELA AMANDA RODRIGUES DOS SANTOS</t>
  </si>
  <si>
    <t>RAIMUNDO NONATO NOGUEIRA</t>
  </si>
  <si>
    <t>RAISSA ALENCAR ALVES</t>
  </si>
  <si>
    <t>RAQUEL RODRIGUES GONCALVES</t>
  </si>
  <si>
    <t>RAYANE ROCHA SILVA</t>
  </si>
  <si>
    <t>RAYSA CAROLINNE SOBREIRA DA SILVA</t>
  </si>
  <si>
    <t>RAYSSA PEREIRA DE MORAES</t>
  </si>
  <si>
    <t>REBECA ALMEIDA DANTAS</t>
  </si>
  <si>
    <t>REGILANE MARIA SANTANA FERREIRA</t>
  </si>
  <si>
    <t>REGINA MARIA VIEIRA DOS SANTOS</t>
  </si>
  <si>
    <t>REJANE BEZERRA SAMPAIO</t>
  </si>
  <si>
    <t>RHANA ERIKA MARQUES FEITOSA</t>
  </si>
  <si>
    <t>RICARDO ALADIM MONTEIRO</t>
  </si>
  <si>
    <t>RICARDO DA SILVA MARQUES</t>
  </si>
  <si>
    <t>RICARTI URIEL PINHEIRO DOS SANTOS</t>
  </si>
  <si>
    <t>RICHELMA SANTOS PAULINO</t>
  </si>
  <si>
    <t>RITA DE CASSIA ALVES DE BRITO FERREIRA</t>
  </si>
  <si>
    <t>RITA DE CASSIA MACEDO LEAL</t>
  </si>
  <si>
    <t>RITA FERREIRA MOREIRA</t>
  </si>
  <si>
    <t>ROBERIO BEZERRA LEITE</t>
  </si>
  <si>
    <t>ROMERIA ALENCAR ALVES SOUSA</t>
  </si>
  <si>
    <t>ROSANGELA BEZERRA LIMA</t>
  </si>
  <si>
    <t>RUBENS OLIVEIRA DA CUNHA JUNIOR</t>
  </si>
  <si>
    <t>RUTH SILVA RODRIGUES</t>
  </si>
  <si>
    <t>SAMARA PORFIRIO DE MENEZES</t>
  </si>
  <si>
    <t>SAMAYARA SOUSA DANTAS</t>
  </si>
  <si>
    <t>SAMUEL DE MORAIS ALVES</t>
  </si>
  <si>
    <t>SAULO PEREIRA BENICIO MILFONT</t>
  </si>
  <si>
    <t>SAVILLA VIEIRA COSTA</t>
  </si>
  <si>
    <t>SAVIO ROBERTO MARTINS</t>
  </si>
  <si>
    <t>SEPHORA FERNANDES MOREIRA</t>
  </si>
  <si>
    <t>SOCORRO SUEDYA SILVADE SOUSA</t>
  </si>
  <si>
    <t>SONIA APARECIDA DA ROCHA MOREIRA</t>
  </si>
  <si>
    <t xml:space="preserve">SUZANA NUNES SILVA </t>
  </si>
  <si>
    <t>TAMARA DA SILVA MELO</t>
  </si>
  <si>
    <t>TAMARA LUCIA DE ALENCAR RIVERO</t>
  </si>
  <si>
    <t>TARCISIO SOUSA VIANA</t>
  </si>
  <si>
    <t>THAIS FERREIRA MONTEIRO</t>
  </si>
  <si>
    <t xml:space="preserve">THALYSSON BARBOSA DE SOUZA </t>
  </si>
  <si>
    <t>THAYNA CAVALCANTE TAVARES</t>
  </si>
  <si>
    <t>THAYNA RIBEIRO DA SILVA</t>
  </si>
  <si>
    <t>TIAGO ALBERIONE DA COSTA</t>
  </si>
  <si>
    <t>VALDENIA SILVA ALVES</t>
  </si>
  <si>
    <t>VALERIA SILVA DE SOUSA</t>
  </si>
  <si>
    <t>VALTER BRASIL</t>
  </si>
  <si>
    <t>VANESSA GADELHA DOS SANTOS</t>
  </si>
  <si>
    <t>VANILZA LUCAS DA SILVA</t>
  </si>
  <si>
    <t>VICTOR HUGO NOGUEIRA TAVARES</t>
  </si>
  <si>
    <t>VILIANA ALVES MARTINS</t>
  </si>
  <si>
    <t>VINICIUS DA SILVA BRITO</t>
  </si>
  <si>
    <t>VIRGINIA GADELHA DOS SANTOS</t>
  </si>
  <si>
    <t>VITORIA GOMES ALMEIDA</t>
  </si>
  <si>
    <t>WANDERLLANIA RICARDO COSTA</t>
  </si>
  <si>
    <t>WELLINADJA RIBEIRO MACEDO MATIAS</t>
  </si>
  <si>
    <t>WENDSON BEZERRA LEITE</t>
  </si>
  <si>
    <t>WEZLEY RICARDO BEZERRA GONCALVES</t>
  </si>
  <si>
    <t>WILNA SANTANA FRANCELINO</t>
  </si>
  <si>
    <t>YANKA JORDANIA LEITE AMORIM</t>
  </si>
  <si>
    <t>ZARLY ARAUJO DE ALENCAR</t>
  </si>
  <si>
    <t>LOURENCO NUNES BATISTA SILVA</t>
  </si>
  <si>
    <t>MARIA DO SOCORRO OLIVEIRA FERREIRA</t>
  </si>
  <si>
    <t>VITORIA GOMES DE SA SILVA</t>
  </si>
  <si>
    <t>ANDERSON CARVALHO DE OLIVEIRA</t>
  </si>
  <si>
    <t>CARMEM NAIARA SILVA CORDEIRO</t>
  </si>
  <si>
    <t>CICERO ALEX GOIS DE ALENCAR</t>
  </si>
  <si>
    <t>FRANCILENE MATIAS DOS SANTOS</t>
  </si>
  <si>
    <t>FRANCISCA JESSIKA REINALDO DA SILVA</t>
  </si>
  <si>
    <t>FRANCISCO MARIO DE SOUSA SILVA</t>
  </si>
  <si>
    <t>JOAO SILVA SOARES</t>
  </si>
  <si>
    <t>JOSEFA LOBO GUEDES DE MORAIS</t>
  </si>
  <si>
    <t>MARIA DANIELE HENRIQUE TELES</t>
  </si>
  <si>
    <t>NEILTON PEREIRA TAVEIRA</t>
  </si>
  <si>
    <t>TERESINHA COELHO DE OLIVEIRA</t>
  </si>
  <si>
    <t>LUCAS MATHEUS SILVA DE OLIVEIRA</t>
  </si>
  <si>
    <t>VICTORIA INGRID MARTINS</t>
  </si>
  <si>
    <t>VICENTE HUDSON SOUSA</t>
  </si>
  <si>
    <t>TIAGO DAS GRACAS ARRAIS</t>
  </si>
  <si>
    <t>THIAGO RODRIGUES</t>
  </si>
  <si>
    <t>THAYS MICAELLY SOARES MATOS</t>
  </si>
  <si>
    <t>TERESA VIVIANE ARRUDA PEREIRA DE SOUSA</t>
  </si>
  <si>
    <t>TAMYRES MAYANE NORBERTA DE MOURA</t>
  </si>
  <si>
    <t>TACIANO PINHEIRO DE ALMEIDA ALCANTARA</t>
  </si>
  <si>
    <t>SAMUEL JOSE CELESTINO DE OLIVEIRA</t>
  </si>
  <si>
    <t>RAIANE DE ALENCAR ALVES</t>
  </si>
  <si>
    <t>RAIZA CAROLINE SALVADOR DE OLIVEIRA</t>
  </si>
  <si>
    <t>RAI BATISTA DE SOUSA</t>
  </si>
  <si>
    <t>PEDRO VINICIUS DE SOUSA CARVALHO</t>
  </si>
  <si>
    <t>PAULO SERGIO DA COSTA LIMA</t>
  </si>
  <si>
    <t>PAULO HENRIQUE LEAL</t>
  </si>
  <si>
    <t>PAULO HENRIQUE DE SOUZA BRANDAO</t>
  </si>
  <si>
    <t>MILTON JARBAS RODRIGUES CHAGAS</t>
  </si>
  <si>
    <t>MICAELLE OLIVEIRA DE LIMA</t>
  </si>
  <si>
    <t xml:space="preserve">MATHEUS PEREIRA GUIMARAES </t>
  </si>
  <si>
    <t>MARIANE FLORES TORRES</t>
  </si>
  <si>
    <t>MARIA DAS DORES DOS SANTOS</t>
  </si>
  <si>
    <t>MARCUS AURELIUS BATISTA FREIRE</t>
  </si>
  <si>
    <t>MARCOS IURY FERNANDES MAIA DA SILVA</t>
  </si>
  <si>
    <t>MARCOS BUENO PINHEIRO PEIXOTO</t>
  </si>
  <si>
    <t>LUCIANA ROCHA DE BRITO</t>
  </si>
  <si>
    <t>LUCAS EMANUEL DANTAS BARBOSA</t>
  </si>
  <si>
    <t xml:space="preserve">LUANA CRISTINA RODRIGUES DOS SANTOS </t>
  </si>
  <si>
    <t>LEIDEGEANE INACIO FLOR ANGELO</t>
  </si>
  <si>
    <t>ROBERTA RODRIGUES SANTANA</t>
  </si>
  <si>
    <t>JOSIMAR ALVES FRANCELINO</t>
  </si>
  <si>
    <t>ISABEL EMANOELA VIEIRA DE SOUSA</t>
  </si>
  <si>
    <t xml:space="preserve">HELOIZA ARAUJO PEREIRA DE ALENCAR NEVES </t>
  </si>
  <si>
    <t>JOSE ELDO DA SILVA</t>
  </si>
  <si>
    <t>FELIPE PAULINO DA SILVA</t>
  </si>
  <si>
    <t>TAYANE CIBELE DOS SANTOS FERREIRA</t>
  </si>
  <si>
    <t>ROBERCIVANIA FERREIRA DA SILVA</t>
  </si>
  <si>
    <t>SAMIRA ALEXANDRE DA SILVA</t>
  </si>
  <si>
    <t xml:space="preserve">WASHINGTON LUIZ DE SOUSA JUNIOR </t>
  </si>
  <si>
    <t>HERMINIA SAMPAIO DE ALENCAR</t>
  </si>
  <si>
    <t>ISABEL MARIA VIANA DA SILVA</t>
  </si>
  <si>
    <t>MARGARETE SOUZA LIRA</t>
  </si>
  <si>
    <t>MARCELO MOREIRA DE ALMEIDA</t>
  </si>
  <si>
    <t>RAILE SOARES MAIA FILGUEIRAS</t>
  </si>
  <si>
    <t>FRANCISCO AFONSO TAVARES JUNIOR</t>
  </si>
  <si>
    <t>JACINTA DE FATIMA TAVARES PEREIRA</t>
  </si>
  <si>
    <t>MARIANA MONTEIRO RESENDE</t>
  </si>
  <si>
    <t>ELIANE MAYUMI INOKUTI</t>
  </si>
  <si>
    <t>CICERO JALES GOMES DE SOUZA</t>
  </si>
  <si>
    <t>EMANUEL BERNARDINO DOS SANTOS</t>
  </si>
  <si>
    <t>ANA PAULA DA SILVA</t>
  </si>
  <si>
    <t xml:space="preserve">ANA PAULA DA SILVA </t>
  </si>
  <si>
    <t>ANDRE LUIZ DOS SANTOS</t>
  </si>
  <si>
    <t>ANA PATRICIA PAES DA SILVA</t>
  </si>
  <si>
    <t>ANA PAULA PEREIRA DE LACERDA </t>
  </si>
  <si>
    <t>ANA PAULA DOS SANTOS CORREIA</t>
  </si>
  <si>
    <t>ALANIA MARIA LEAL GOUVEIA</t>
  </si>
  <si>
    <t>DASDORES KATIUSIA DE LIMA MOREIRA</t>
  </si>
  <si>
    <t>GERSON ALENCAR SOUZA</t>
  </si>
  <si>
    <t>JAMYLTON LIMA VIEIRA</t>
  </si>
  <si>
    <t>LUZIA INGRIT FERREIRA DE LIMA</t>
  </si>
  <si>
    <t>MARIA APARECIDA GOMES BARROS</t>
  </si>
  <si>
    <t>MARIA RUTH OLIVEIRA DA SILVA</t>
  </si>
  <si>
    <t>MATHEUS MOURA DOS SANTOS</t>
  </si>
  <si>
    <t>ROGERIA SILVA DE OLIVEIRA</t>
  </si>
  <si>
    <t>RAIMUNDA MENEZES TAVARES</t>
  </si>
  <si>
    <t>ANTONIO ROSEMIR DE MATOS MACEDO</t>
  </si>
  <si>
    <t>MARIA DALVA DA SILVA VIANA</t>
  </si>
  <si>
    <t>ROMERO PARENTE TEIXEIRA</t>
  </si>
  <si>
    <t>MARIA JOSIANE DE SOUSA OLIVEIRA</t>
  </si>
  <si>
    <t>ANA GEORGIA DE ARAUJO CORREIA</t>
  </si>
  <si>
    <t>LUAN CORDEIRO VIDAL</t>
  </si>
  <si>
    <t xml:space="preserve">ADRIANO ALVES DE MELO </t>
  </si>
  <si>
    <t>MARIA DO SOCORRO SIEBRA BEZERRA</t>
  </si>
  <si>
    <t>MARIA EDILEUZA MORAES SOARES</t>
  </si>
  <si>
    <t>EDIVAN EDMUNDO PEREIRA</t>
  </si>
  <si>
    <t>PEDRO ATHIRSON FERNANDES RODRIGUES</t>
  </si>
  <si>
    <t>ANTONIA MONICA DE SOUSA</t>
  </si>
  <si>
    <t>JOSE CLAUDIVAN ALVES DE OLIVEIRA</t>
  </si>
  <si>
    <t xml:space="preserve">ANA CAROLYNE DE OLIVEIRA FERREIRA </t>
  </si>
  <si>
    <t>JOSE DEMADE XAVIER CRUZ JUNIOR</t>
  </si>
  <si>
    <t>ADRIELLE PEREIRA VIANA</t>
  </si>
  <si>
    <t xml:space="preserve">CARLA JAYANE DOS SANTOS GONCALVES </t>
  </si>
  <si>
    <t>MARIA JOSE MONTEIRO DE LIMA</t>
  </si>
  <si>
    <t>VALDELICE LIMA FERREIRA</t>
  </si>
  <si>
    <t>SAMILLE NAYANE DO NASCIMENTO FIDELES</t>
  </si>
  <si>
    <t>AGUIDA VITORIA DE SOUZA BEZERRA</t>
  </si>
  <si>
    <t>ANA FLAVIA FERREIRA GOMES DO NASCIMENTO</t>
  </si>
  <si>
    <t>CICERA WISRAELY ESTEFANY MATIAS DOS SANTOS</t>
  </si>
  <si>
    <t xml:space="preserve">ANA CELIA ALVES </t>
  </si>
  <si>
    <t>MARIA ELENICE FEITOSA DE ALMEIDA</t>
  </si>
  <si>
    <t>ELIZALDO VITORINO DA SILVA</t>
  </si>
  <si>
    <t>EDNA DA SILVA OLIVEIRA</t>
  </si>
  <si>
    <t>APARECIDA MACEDO HOLANDA FERREIRA</t>
  </si>
  <si>
    <t>FRANCISCO EBERSON DA SILVA MACHADO</t>
  </si>
  <si>
    <t>FERNANDA DA SILVA BARROSO RAMOS</t>
  </si>
  <si>
    <t>FERNANDO RICARDO DA SILVA ALMEIDA</t>
  </si>
  <si>
    <t xml:space="preserve">JOSEFA BENTO DA SILVA </t>
  </si>
  <si>
    <t>JOSE ADAIL PEREIRA MARQUES</t>
  </si>
  <si>
    <t>ANTONIA VICENTE DE OLIVEIRA</t>
  </si>
  <si>
    <t>CLAVIO SANTOS DE MOURA</t>
  </si>
  <si>
    <t>FRANCISCA YASMIN SILVA DE OLIVEIRA</t>
  </si>
  <si>
    <t>EMANUEL DA SILVA OLIVEIRA</t>
  </si>
  <si>
    <t>DARLIA RUTH DANTAS DA SILVA ALVES</t>
  </si>
  <si>
    <t>GABRIEL FERNANDO LEITE</t>
  </si>
  <si>
    <t>JOAO AUGUSTO DO CARMO</t>
  </si>
  <si>
    <t>JONAS LUCENA VIEIRA</t>
  </si>
  <si>
    <t>KARLA REBICA RODRIGUES DE OLIVEIRA ALENCAR</t>
  </si>
  <si>
    <t>JEFERSON RODRIGUES PEREIRA</t>
  </si>
  <si>
    <t>MANOEL NILVAN MACEDO OLIVEIRA SILVA</t>
  </si>
  <si>
    <t xml:space="preserve">MARIA CLENE DA SILVA GOMES OLIVEIRA </t>
  </si>
  <si>
    <t>MARIA VANDERLANIA DE FRANCA</t>
  </si>
  <si>
    <t xml:space="preserve">NAYRA MARYELLE SILVA BATISTA </t>
  </si>
  <si>
    <t>NORMA SUSANA MORENO DE ARAUJO</t>
  </si>
  <si>
    <t>POLYANNE MONTEIRO PEREIRA</t>
  </si>
  <si>
    <t>RAFAEL PERCINIO GONCALVES DE OLIVEIRA</t>
  </si>
  <si>
    <t>THALIA ANDRADE DA SILVA</t>
  </si>
  <si>
    <t>TIAGO DANIEL DOS SANTOS SANTANA</t>
  </si>
  <si>
    <t>TIAGO PEDRO DE LIMA SANTOS</t>
  </si>
  <si>
    <t>ADELMO SOUSA DOS SANTOS</t>
  </si>
  <si>
    <t>KATIANA ALVES COSTA</t>
  </si>
  <si>
    <t>ADRIANA FARIAS DA SILVA</t>
  </si>
  <si>
    <t>MARIA DO SOCORRO RODRIGUES</t>
  </si>
  <si>
    <t>MARIA ROZANGELA DE OLIVEIRA BALBINO</t>
  </si>
  <si>
    <t>PATRICIA DA SILVA SOUSA</t>
  </si>
  <si>
    <t>MARITZA ERNESTINA XIMENES LOPES</t>
  </si>
  <si>
    <t>CRISTIANNE SOUSA BEZERRA</t>
  </si>
  <si>
    <t>KARLA POLYANNA COELHO ALEXANDRE</t>
  </si>
  <si>
    <t>LUIS PEREIRA DA COSTA</t>
  </si>
  <si>
    <t>MARIA FELIX DA ROCHA</t>
  </si>
  <si>
    <t>ARIANNE ROCHA DE CASTRO</t>
  </si>
  <si>
    <t>PATRICIA MINERVA MAIA</t>
  </si>
  <si>
    <t>ALEXANDRE HAVT BINDA</t>
  </si>
  <si>
    <t>DIEGO DE QUEIROZ MACHADO</t>
  </si>
  <si>
    <t>EUGENIO DE MOURA CAMPOS</t>
  </si>
  <si>
    <t>FRANCISCO MARINO NETO</t>
  </si>
  <si>
    <t>GEOVANI JACO DE FREITAS</t>
  </si>
  <si>
    <t>GUALBERTO SEGUNDO AGAMEZ MONTALVO</t>
  </si>
  <si>
    <t>JAKELINE ALENCAR ANDRADE</t>
  </si>
  <si>
    <t>MARCELA GONCALVES TEIXEIRA</t>
  </si>
  <si>
    <t>MARIA ELENI HENRIQUE DA SILVA</t>
  </si>
  <si>
    <t>MARIA FRANCIELZE HOLANDA LAVOR</t>
  </si>
  <si>
    <t>MARIANA CAVALCANTE MARTINS</t>
  </si>
  <si>
    <t>PATRICIA ARAUJO VIEIRA</t>
  </si>
  <si>
    <t>RENATA CASTELO PEIXOTO</t>
  </si>
  <si>
    <t>RICHARD BOARATO DAVID</t>
  </si>
  <si>
    <t>WESLEY LYEVERTON CORREIA RIBEIRO</t>
  </si>
  <si>
    <t>TOMAZ NUNES CAVALCANTE NETO</t>
  </si>
  <si>
    <t>FRANCISCO DAS CHAGAS NETO</t>
  </si>
  <si>
    <t>OROZIMBO LEAO DE CARVALHO NETO</t>
  </si>
  <si>
    <t>MARIA EUNICE DA SILVA VIANA</t>
  </si>
  <si>
    <t>GEDEAO CORREIA CRUZ</t>
  </si>
  <si>
    <t>ARTUR EDUARDO DA SILVA</t>
  </si>
  <si>
    <t>EPITACIO MARQUES DE LIMA</t>
  </si>
  <si>
    <t>LIDIANA SILVA DE SOUZA</t>
  </si>
  <si>
    <t>THAIS PINHEIRO FEITOSA</t>
  </si>
  <si>
    <t>CICERO ANTONIO DOS SANTOS</t>
  </si>
  <si>
    <t>CARLOS MANOEL GOMES FEITOSA</t>
  </si>
  <si>
    <t>CICERO DANIREGNY RODRIGUES SA</t>
  </si>
  <si>
    <t>NATALICIA ALVES DOS SANTOS GALDINO</t>
  </si>
  <si>
    <t>IRAN VIEIRA ABRANTE</t>
  </si>
  <si>
    <t>NERIANI FERREIRA DE MASCARENHAS</t>
  </si>
  <si>
    <t xml:space="preserve">SERGIO JOSE DUARTE    </t>
  </si>
  <si>
    <t>SANDRO PINHEIRO IZAIAS</t>
  </si>
  <si>
    <t>MIGUEL MARX</t>
  </si>
  <si>
    <t>ROBERCLEIA FERREIRA DA SILVA</t>
  </si>
  <si>
    <t>ANTONIO FELLIPE BEZERRA FREITAS</t>
  </si>
  <si>
    <t>RITA DE CASSIA DOS SANTOS</t>
  </si>
  <si>
    <t>DIANA ALICE SIQUEIRA DA PONTE DUTRA</t>
  </si>
  <si>
    <t>ANTONIA DAS VIRGENS DOS SANTOS</t>
  </si>
  <si>
    <t>ISABEL CRISTINA VIEIRA DE SOUSA</t>
  </si>
  <si>
    <t>EMERSON PEREIRA  DA SILVA</t>
  </si>
  <si>
    <t>ADRIANO RODRIGUES DOS SANTOS</t>
  </si>
  <si>
    <t>ALEXANDRE MAGNO FERREIRA DINIZ</t>
  </si>
  <si>
    <t>BIANCA SENA GOMES</t>
  </si>
  <si>
    <t>LEVI DA SILVA MEDEIROS</t>
  </si>
  <si>
    <t>RÔMULO DINIZ ARAÚJO</t>
  </si>
  <si>
    <t>DANIEL ALMEIDA DE LIMA</t>
  </si>
  <si>
    <t>FRANCISCO DANNING FIGUEIREDO DE LUCENA</t>
  </si>
  <si>
    <t xml:space="preserve">SILVANA LUCENA DOS SANTOS </t>
  </si>
  <si>
    <t xml:space="preserve">LEANDRO FRANCISCO MACEDO LIMA </t>
  </si>
  <si>
    <t>KELSMA MARIA SILVA GOMES</t>
  </si>
  <si>
    <t>ITALO FEITOSA NOGUEIRA</t>
  </si>
  <si>
    <t>ZULEIDE FERNANDES DE QUEIROZ</t>
  </si>
  <si>
    <t>REGINALDO FERREIRA DOMINGOS</t>
  </si>
  <si>
    <t>JOQUEBEDE ALENCAR TORRES</t>
  </si>
  <si>
    <t>Segurança local</t>
  </si>
  <si>
    <t>Coordenador do Colégio</t>
  </si>
  <si>
    <t>Aux. Coordenador do Colégio</t>
  </si>
  <si>
    <t>Fiscais de Sala(Responsável)</t>
  </si>
  <si>
    <t>Ledor/ Transcritor</t>
  </si>
  <si>
    <t>Porteiro do Centro</t>
  </si>
  <si>
    <t>Representante Escola</t>
  </si>
  <si>
    <t>Limpeza</t>
  </si>
  <si>
    <t>Médico</t>
  </si>
  <si>
    <t>Intérprete libras</t>
  </si>
  <si>
    <t>Digitador Braile</t>
  </si>
  <si>
    <t>Coordenador de Logística</t>
  </si>
  <si>
    <t>Coordenador de Provas</t>
  </si>
  <si>
    <t>Auxiliar de Coordenação de Provas</t>
  </si>
  <si>
    <t>Coordenador de Área</t>
  </si>
  <si>
    <t>Supervisor Administrativo</t>
  </si>
  <si>
    <t>Coordenador Médico</t>
  </si>
  <si>
    <t>Banca de Provas Práticas</t>
  </si>
  <si>
    <t>Interprete de Libras (filmagem)</t>
  </si>
  <si>
    <t>Advogado(a)</t>
  </si>
  <si>
    <t>Questões Específicas (Ensino Médio)</t>
  </si>
  <si>
    <t>Questões L. Portuguesa (Ensino Médio)</t>
  </si>
  <si>
    <t>Questões Específicas (N. Superior)</t>
  </si>
  <si>
    <t>Questões L. Portuguesa (N. Superior)</t>
  </si>
  <si>
    <t>Revisão Questões</t>
  </si>
  <si>
    <t>Aux Administrativo</t>
  </si>
  <si>
    <t>Apoio Logístico</t>
  </si>
  <si>
    <t>Coordenador Cotas</t>
  </si>
  <si>
    <t>Banca Médica</t>
  </si>
  <si>
    <t>Banca Cotas</t>
  </si>
  <si>
    <t>Fiscal</t>
  </si>
  <si>
    <t xml:space="preserve">Apoio </t>
  </si>
  <si>
    <t>Coordenador de Banca</t>
  </si>
  <si>
    <t>Técnico em TI</t>
  </si>
  <si>
    <t>Apoio</t>
  </si>
  <si>
    <t>Despesas Financeiras</t>
  </si>
  <si>
    <t>Impressão de Provas</t>
  </si>
  <si>
    <t>Cartão e Correção Digital</t>
  </si>
  <si>
    <t>Locação de Salas</t>
  </si>
  <si>
    <t>Almoço, lanches e cafés</t>
  </si>
  <si>
    <t>Processamento (Hospedagem do site, inscrições)</t>
  </si>
  <si>
    <t>Empacotamento de Provas</t>
  </si>
  <si>
    <t>Aluguel de Veículos</t>
  </si>
  <si>
    <t>Trasporte das Provas</t>
  </si>
  <si>
    <t>Filmagem da Prova Prática</t>
  </si>
  <si>
    <t>Material de Consumo</t>
  </si>
  <si>
    <t>Passagens Aéreas</t>
  </si>
  <si>
    <t>Hospedagem</t>
  </si>
  <si>
    <t>Custeio de Viagem</t>
  </si>
  <si>
    <t>Custos Fixos</t>
  </si>
  <si>
    <t>Custos Variáveis</t>
  </si>
  <si>
    <t>1F</t>
  </si>
  <si>
    <t>2F</t>
  </si>
  <si>
    <t>3F</t>
  </si>
  <si>
    <t>4F</t>
  </si>
  <si>
    <t>5F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</si>
  <si>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</si>
  <si>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</si>
  <si>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</si>
  <si>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</si>
  <si>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</si>
  <si>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</si>
  <si>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</si>
  <si>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</si>
  <si>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</si>
  <si>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</si>
  <si>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</si>
  <si>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6F</t>
  </si>
  <si>
    <t>7F</t>
  </si>
  <si>
    <t>8F</t>
  </si>
  <si>
    <t>9F</t>
  </si>
  <si>
    <t>10F</t>
  </si>
  <si>
    <t>11F</t>
  </si>
  <si>
    <t>12F</t>
  </si>
  <si>
    <t>13F</t>
  </si>
  <si>
    <t>14F</t>
  </si>
  <si>
    <t>15F</t>
  </si>
  <si>
    <t>16F</t>
  </si>
  <si>
    <t>17F</t>
  </si>
  <si>
    <t>18F</t>
  </si>
  <si>
    <t>19F</t>
  </si>
  <si>
    <t>20F</t>
  </si>
  <si>
    <t>21F</t>
  </si>
  <si>
    <t>22F</t>
  </si>
  <si>
    <t>23F</t>
  </si>
  <si>
    <t>24F</t>
  </si>
  <si>
    <t>25F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</si>
</sst>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"/>
    <numFmt numFmtId="165" formatCode="#,##0.00_ ;[Red]\-#,##0.00\ "/>
    <numFmt numFmtId="166" formatCode="0000"/>
    <numFmt numFmtId="167" formatCode="dd/mm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u/>
      <sz val="10"/>
      <color theme="1"/>
      <name val="Arial Narrow"/>
      <family val="2"/>
    </font>
    <font>
      <sz val="10"/>
      <color theme="1"/>
      <name val="Arial Narrow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3" fillId="3" borderId="7" xfId="0" applyFont="1" applyFill="1" applyBorder="1" applyAlignment="1">
      <alignment horizontal="right" indent="1"/>
    </xf>
    <xf numFmtId="165" fontId="3" fillId="0" borderId="1" xfId="0" applyNumberFormat="1" applyFont="1" applyBorder="1"/>
    <xf numFmtId="165" fontId="3" fillId="3" borderId="1" xfId="0" applyNumberFormat="1" applyFont="1" applyFill="1" applyBorder="1"/>
    <xf numFmtId="0" fontId="3" fillId="3" borderId="23" xfId="0" applyFont="1" applyFill="1" applyBorder="1" applyAlignment="1"/>
    <xf numFmtId="4" fontId="3" fillId="3" borderId="23" xfId="0" applyNumberFormat="1" applyFont="1" applyFill="1" applyBorder="1" applyAlignment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9" fontId="4" fillId="0" borderId="0" xfId="1" applyFont="1" applyBorder="1" applyAlignment="1">
      <alignment horizontal="center"/>
    </xf>
    <xf numFmtId="9" fontId="4" fillId="0" borderId="0" xfId="1" applyNumberFormat="1" applyFont="1" applyBorder="1" applyAlignment="1">
      <alignment horizontal="center"/>
    </xf>
    <xf numFmtId="0" fontId="4" fillId="0" borderId="0" xfId="0" applyFont="1"/>
    <xf numFmtId="14" fontId="4" fillId="0" borderId="7" xfId="0" applyNumberFormat="1" applyFont="1" applyBorder="1"/>
    <xf numFmtId="0" fontId="4" fillId="3" borderId="8" xfId="0" applyFont="1" applyFill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165" fontId="4" fillId="3" borderId="18" xfId="0" applyNumberFormat="1" applyFont="1" applyFill="1" applyBorder="1"/>
    <xf numFmtId="165" fontId="4" fillId="0" borderId="19" xfId="0" applyNumberFormat="1" applyFont="1" applyBorder="1"/>
    <xf numFmtId="0" fontId="4" fillId="0" borderId="0" xfId="0" applyFont="1" applyAlignment="1"/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4" fontId="4" fillId="0" borderId="0" xfId="0" applyNumberFormat="1" applyFont="1" applyAlignment="1"/>
    <xf numFmtId="17" fontId="4" fillId="0" borderId="0" xfId="0" applyNumberFormat="1" applyFont="1" applyAlignment="1">
      <alignment horizontal="center"/>
    </xf>
    <xf numFmtId="165" fontId="4" fillId="0" borderId="0" xfId="0" applyNumberFormat="1" applyFont="1" applyAlignment="1"/>
    <xf numFmtId="167" fontId="4" fillId="0" borderId="0" xfId="0" applyNumberFormat="1" applyFont="1" applyAlignment="1">
      <alignment horizontal="left"/>
    </xf>
    <xf numFmtId="17" fontId="4" fillId="0" borderId="0" xfId="0" applyNumberFormat="1" applyFont="1" applyAlignment="1"/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166" fontId="4" fillId="0" borderId="0" xfId="0" applyNumberFormat="1" applyFont="1" applyAlignment="1"/>
    <xf numFmtId="167" fontId="4" fillId="0" borderId="0" xfId="0" applyNumberFormat="1" applyFont="1" applyAlignment="1"/>
    <xf numFmtId="0" fontId="0" fillId="0" borderId="0" xfId="0" applyAlignment="1"/>
    <xf numFmtId="165" fontId="4" fillId="0" borderId="0" xfId="0" applyNumberFormat="1" applyFont="1" applyBorder="1" applyAlignment="1">
      <alignment horizontal="right"/>
    </xf>
    <xf numFmtId="165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Alignment="1"/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4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6" fillId="5" borderId="10" xfId="0" applyFont="1" applyFill="1" applyBorder="1"/>
    <xf numFmtId="0" fontId="6" fillId="5" borderId="7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4" borderId="10" xfId="0" applyFont="1" applyFill="1" applyBorder="1"/>
    <xf numFmtId="44" fontId="6" fillId="4" borderId="7" xfId="2" applyFont="1" applyFill="1" applyBorder="1"/>
    <xf numFmtId="44" fontId="6" fillId="4" borderId="9" xfId="2" applyFont="1" applyFill="1" applyBorder="1"/>
    <xf numFmtId="0" fontId="7" fillId="0" borderId="27" xfId="0" applyFont="1" applyBorder="1"/>
    <xf numFmtId="44" fontId="7" fillId="0" borderId="28" xfId="2" applyFont="1" applyBorder="1"/>
    <xf numFmtId="44" fontId="7" fillId="0" borderId="29" xfId="2" applyFont="1" applyBorder="1"/>
    <xf numFmtId="0" fontId="7" fillId="0" borderId="0" xfId="0" applyFont="1" applyBorder="1"/>
    <xf numFmtId="0" fontId="7" fillId="0" borderId="24" xfId="0" applyFont="1" applyBorder="1"/>
    <xf numFmtId="44" fontId="7" fillId="0" borderId="25" xfId="2" applyFont="1" applyBorder="1"/>
    <xf numFmtId="44" fontId="7" fillId="0" borderId="26" xfId="2" applyFont="1" applyBorder="1"/>
    <xf numFmtId="0" fontId="7" fillId="0" borderId="10" xfId="0" applyFont="1" applyBorder="1"/>
    <xf numFmtId="44" fontId="7" fillId="0" borderId="7" xfId="2" applyFont="1" applyBorder="1"/>
    <xf numFmtId="44" fontId="7" fillId="0" borderId="9" xfId="2" applyFont="1" applyBorder="1"/>
    <xf numFmtId="164" fontId="7" fillId="0" borderId="7" xfId="2" applyNumberFormat="1" applyFont="1" applyBorder="1" applyAlignment="1">
      <alignment horizontal="right"/>
    </xf>
    <xf numFmtId="164" fontId="7" fillId="0" borderId="9" xfId="2" applyNumberFormat="1" applyFont="1" applyBorder="1" applyAlignment="1">
      <alignment horizontal="right"/>
    </xf>
    <xf numFmtId="14" fontId="4" fillId="0" borderId="0" xfId="0" applyNumberFormat="1" applyFont="1" applyAlignment="1"/>
    <xf numFmtId="164" fontId="4" fillId="0" borderId="13" xfId="0" applyNumberFormat="1" applyFont="1" applyBorder="1" applyAlignment="1">
      <alignment horizontal="center"/>
    </xf>
    <xf numFmtId="165" fontId="3" fillId="3" borderId="23" xfId="0" applyNumberFormat="1" applyFont="1" applyFill="1" applyBorder="1" applyAlignment="1"/>
    <xf numFmtId="0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0" fontId="7" fillId="0" borderId="0" xfId="0" applyNumberFormat="1" applyFont="1"/>
    <xf numFmtId="44" fontId="7" fillId="0" borderId="0" xfId="2" applyFont="1"/>
    <xf numFmtId="164" fontId="4" fillId="6" borderId="13" xfId="0" applyNumberFormat="1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/>
    <xf numFmtId="165" fontId="3" fillId="0" borderId="33" xfId="0" applyNumberFormat="1" applyFont="1" applyBorder="1"/>
    <xf numFmtId="165" fontId="3" fillId="0" borderId="34" xfId="0" applyNumberFormat="1" applyFont="1" applyBorder="1"/>
    <xf numFmtId="0" fontId="4" fillId="6" borderId="36" xfId="0" applyFont="1" applyFill="1" applyBorder="1" applyAlignment="1"/>
    <xf numFmtId="4" fontId="4" fillId="6" borderId="36" xfId="0" applyNumberFormat="1" applyFont="1" applyFill="1" applyBorder="1"/>
    <xf numFmtId="4" fontId="4" fillId="6" borderId="37" xfId="0" applyNumberFormat="1" applyFont="1" applyFill="1" applyBorder="1"/>
    <xf numFmtId="4" fontId="4" fillId="0" borderId="14" xfId="0" applyNumberFormat="1" applyFont="1" applyBorder="1"/>
    <xf numFmtId="4" fontId="4" fillId="6" borderId="14" xfId="0" applyNumberFormat="1" applyFont="1" applyFill="1" applyBorder="1"/>
    <xf numFmtId="14" fontId="4" fillId="0" borderId="25" xfId="0" applyNumberFormat="1" applyFont="1" applyBorder="1" applyAlignment="1">
      <alignment horizontal="center"/>
    </xf>
    <xf numFmtId="0" fontId="4" fillId="0" borderId="0" xfId="0" applyFont="1" applyBorder="1" applyAlignment="1"/>
    <xf numFmtId="4" fontId="4" fillId="0" borderId="0" xfId="0" applyNumberFormat="1" applyFont="1" applyBorder="1"/>
    <xf numFmtId="0" fontId="4" fillId="6" borderId="0" xfId="0" applyFont="1" applyFill="1" applyBorder="1" applyAlignment="1"/>
    <xf numFmtId="4" fontId="4" fillId="6" borderId="0" xfId="0" applyNumberFormat="1" applyFont="1" applyFill="1" applyBorder="1"/>
    <xf numFmtId="0" fontId="8" fillId="0" borderId="33" xfId="0" applyFont="1" applyBorder="1"/>
    <xf numFmtId="0" fontId="3" fillId="0" borderId="35" xfId="0" applyFont="1" applyBorder="1" applyAlignment="1">
      <alignment horizontal="center" vertical="center" wrapText="1"/>
    </xf>
    <xf numFmtId="40" fontId="0" fillId="0" borderId="0" xfId="0" applyNumberFormat="1" applyFont="1"/>
    <xf numFmtId="0" fontId="0" fillId="0" borderId="0" xfId="0" applyAlignment="1">
      <alignment horizontal="center"/>
    </xf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44" fontId="4" fillId="0" borderId="0" xfId="2" applyFont="1"/>
    <xf numFmtId="44" fontId="4" fillId="0" borderId="0" xfId="0" applyNumberFormat="1" applyFont="1"/>
    <xf numFmtId="164" fontId="4" fillId="6" borderId="35" xfId="0" applyNumberFormat="1" applyFont="1" applyFill="1" applyBorder="1" applyAlignment="1">
      <alignment horizontal="center"/>
    </xf>
    <xf numFmtId="14" fontId="4" fillId="0" borderId="28" xfId="0" applyNumberFormat="1" applyFont="1" applyBorder="1" applyAlignment="1">
      <alignment horizontal="center"/>
    </xf>
    <xf numFmtId="165" fontId="11" fillId="0" borderId="0" xfId="0" applyNumberFormat="1" applyFont="1" applyAlignment="1"/>
    <xf numFmtId="0" fontId="3" fillId="3" borderId="7" xfId="0" applyFont="1" applyFill="1" applyBorder="1" applyAlignment="1">
      <alignment horizontal="right" indent="1"/>
    </xf>
    <xf numFmtId="0" fontId="12" fillId="0" borderId="0" xfId="0" applyNumberFormat="1" applyFont="1" applyAlignment="1">
      <alignment horizontal="left"/>
    </xf>
    <xf numFmtId="0" fontId="13" fillId="0" borderId="0" xfId="0" applyFont="1"/>
    <xf numFmtId="43" fontId="4" fillId="0" borderId="0" xfId="3" applyFont="1"/>
    <xf numFmtId="0" fontId="4" fillId="3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3" fillId="0" borderId="21" xfId="0" applyFont="1" applyBorder="1"/>
    <xf numFmtId="0" fontId="3" fillId="3" borderId="21" xfId="0" applyFont="1" applyFill="1" applyBorder="1"/>
    <xf numFmtId="0" fontId="3" fillId="3" borderId="23" xfId="0" applyFont="1" applyFill="1" applyBorder="1" applyAlignment="1">
      <alignment horizontal="right" indent="1"/>
    </xf>
    <xf numFmtId="43" fontId="4" fillId="0" borderId="0" xfId="3" applyFont="1" applyBorder="1" applyAlignment="1">
      <alignment horizontal="center"/>
    </xf>
    <xf numFmtId="0" fontId="3" fillId="3" borderId="23" xfId="0" applyFont="1" applyFill="1" applyBorder="1" applyAlignment="1">
      <alignment horizontal="right" indent="1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165" fontId="14" fillId="0" borderId="0" xfId="0" applyNumberFormat="1" applyFont="1" applyBorder="1"/>
    <xf numFmtId="9" fontId="14" fillId="0" borderId="0" xfId="0" applyNumberFormat="1" applyFont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0" fontId="14" fillId="0" borderId="0" xfId="0" applyFont="1" applyAlignment="1"/>
    <xf numFmtId="4" fontId="14" fillId="0" borderId="0" xfId="0" applyNumberFormat="1" applyFont="1" applyAlignment="1"/>
    <xf numFmtId="166" fontId="14" fillId="0" borderId="0" xfId="0" applyNumberFormat="1" applyFont="1" applyAlignment="1"/>
    <xf numFmtId="14" fontId="14" fillId="0" borderId="0" xfId="0" applyNumberFormat="1" applyFont="1" applyAlignment="1"/>
    <xf numFmtId="0" fontId="14" fillId="0" borderId="0" xfId="0" applyNumberFormat="1" applyFont="1" applyAlignment="1"/>
    <xf numFmtId="0" fontId="14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" fontId="14" fillId="0" borderId="0" xfId="0" applyNumberFormat="1" applyFont="1"/>
    <xf numFmtId="17" fontId="14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right"/>
    </xf>
    <xf numFmtId="167" fontId="14" fillId="0" borderId="0" xfId="0" applyNumberFormat="1" applyFont="1" applyAlignment="1"/>
    <xf numFmtId="43" fontId="14" fillId="0" borderId="0" xfId="3" applyFont="1" applyAlignment="1"/>
    <xf numFmtId="0" fontId="4" fillId="3" borderId="13" xfId="0" applyFont="1" applyFill="1" applyBorder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0" fontId="4" fillId="0" borderId="13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3" fillId="0" borderId="20" xfId="0" applyFont="1" applyBorder="1"/>
    <xf numFmtId="0" fontId="3" fillId="0" borderId="21" xfId="0" applyFont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3" borderId="6" xfId="0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right" indent="1"/>
    </xf>
    <xf numFmtId="0" fontId="4" fillId="0" borderId="9" xfId="0" applyFont="1" applyBorder="1" applyAlignment="1">
      <alignment horizontal="left" indent="1"/>
    </xf>
    <xf numFmtId="0" fontId="4" fillId="0" borderId="11" xfId="0" applyFont="1" applyBorder="1" applyAlignment="1">
      <alignment horizontal="left" indent="1"/>
    </xf>
    <xf numFmtId="0" fontId="4" fillId="0" borderId="10" xfId="0" applyFont="1" applyBorder="1" applyAlignment="1">
      <alignment horizontal="left" indent="1"/>
    </xf>
    <xf numFmtId="0" fontId="3" fillId="3" borderId="1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 indent="1"/>
    </xf>
    <xf numFmtId="0" fontId="3" fillId="3" borderId="10" xfId="0" applyFont="1" applyFill="1" applyBorder="1" applyAlignment="1">
      <alignment horizontal="right" indent="1"/>
    </xf>
    <xf numFmtId="0" fontId="4" fillId="0" borderId="7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9" xfId="0" quotePrefix="1" applyNumberFormat="1" applyFont="1" applyBorder="1" applyAlignment="1">
      <alignment horizontal="right"/>
    </xf>
    <xf numFmtId="0" fontId="4" fillId="0" borderId="11" xfId="0" quotePrefix="1" applyNumberFormat="1" applyFont="1" applyBorder="1" applyAlignment="1">
      <alignment horizontal="right"/>
    </xf>
    <xf numFmtId="0" fontId="4" fillId="0" borderId="12" xfId="0" quotePrefix="1" applyNumberFormat="1" applyFont="1" applyBorder="1" applyAlignment="1">
      <alignment horizontal="right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indent="1"/>
    </xf>
    <xf numFmtId="0" fontId="3" fillId="3" borderId="4" xfId="0" applyFont="1" applyFill="1" applyBorder="1" applyAlignment="1">
      <alignment horizontal="right" indent="1"/>
    </xf>
    <xf numFmtId="0" fontId="4" fillId="0" borderId="4" xfId="0" applyFont="1" applyBorder="1" applyAlignment="1">
      <alignment horizontal="left" indent="1"/>
    </xf>
    <xf numFmtId="0" fontId="4" fillId="0" borderId="39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3" fillId="3" borderId="6" xfId="0" applyFont="1" applyFill="1" applyBorder="1" applyAlignment="1">
      <alignment horizontal="right" vertical="center" indent="1"/>
    </xf>
    <xf numFmtId="0" fontId="3" fillId="3" borderId="7" xfId="0" applyFont="1" applyFill="1" applyBorder="1" applyAlignment="1">
      <alignment horizontal="right" vertical="center" indent="1"/>
    </xf>
    <xf numFmtId="0" fontId="4" fillId="0" borderId="7" xfId="0" applyFont="1" applyBorder="1" applyAlignment="1">
      <alignment horizontal="left" vertical="top" wrapText="1" indent="1"/>
    </xf>
    <xf numFmtId="0" fontId="4" fillId="0" borderId="9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4" fillId="0" borderId="12" xfId="0" applyFont="1" applyBorder="1" applyAlignment="1">
      <alignment horizontal="left" indent="1"/>
    </xf>
    <xf numFmtId="0" fontId="4" fillId="0" borderId="29" xfId="0" applyFont="1" applyBorder="1" applyAlignment="1">
      <alignment horizontal="left" indent="1"/>
    </xf>
    <xf numFmtId="0" fontId="4" fillId="0" borderId="41" xfId="0" applyFont="1" applyBorder="1" applyAlignment="1">
      <alignment horizontal="left" indent="1"/>
    </xf>
    <xf numFmtId="0" fontId="4" fillId="0" borderId="47" xfId="0" applyFont="1" applyBorder="1" applyAlignment="1">
      <alignment horizontal="left" indent="1"/>
    </xf>
    <xf numFmtId="0" fontId="3" fillId="0" borderId="31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right" indent="1"/>
    </xf>
    <xf numFmtId="0" fontId="3" fillId="3" borderId="42" xfId="0" applyFont="1" applyFill="1" applyBorder="1" applyAlignment="1">
      <alignment horizontal="right" indent="1"/>
    </xf>
    <xf numFmtId="0" fontId="3" fillId="3" borderId="28" xfId="0" applyFont="1" applyFill="1" applyBorder="1" applyAlignment="1">
      <alignment horizontal="right" indent="1"/>
    </xf>
    <xf numFmtId="0" fontId="3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4" fillId="0" borderId="39" xfId="0" applyFont="1" applyBorder="1" applyAlignment="1">
      <alignment horizontal="left" wrapText="1" indent="1"/>
    </xf>
    <xf numFmtId="0" fontId="4" fillId="0" borderId="40" xfId="0" applyFont="1" applyBorder="1" applyAlignment="1">
      <alignment horizontal="left" wrapText="1" indent="1"/>
    </xf>
    <xf numFmtId="0" fontId="4" fillId="0" borderId="46" xfId="0" applyFont="1" applyBorder="1" applyAlignment="1">
      <alignment horizontal="left" wrapText="1" indent="1"/>
    </xf>
    <xf numFmtId="0" fontId="4" fillId="0" borderId="11" xfId="0" applyFont="1" applyBorder="1" applyAlignment="1">
      <alignment horizontal="left" vertical="top" wrapText="1" indent="1"/>
    </xf>
    <xf numFmtId="0" fontId="4" fillId="0" borderId="12" xfId="0" applyFont="1" applyBorder="1" applyAlignment="1">
      <alignment horizontal="left" vertical="top" wrapText="1" indent="1"/>
    </xf>
    <xf numFmtId="0" fontId="3" fillId="3" borderId="23" xfId="0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wrapText="1" indent="1"/>
    </xf>
    <xf numFmtId="14" fontId="4" fillId="0" borderId="7" xfId="0" applyNumberFormat="1" applyFont="1" applyBorder="1" applyAlignment="1">
      <alignment horizontal="left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wrapText="1" indent="1"/>
    </xf>
    <xf numFmtId="0" fontId="4" fillId="0" borderId="11" xfId="0" applyFont="1" applyBorder="1" applyAlignment="1">
      <alignment horizontal="left" wrapText="1" indent="1"/>
    </xf>
    <xf numFmtId="0" fontId="4" fillId="0" borderId="10" xfId="0" applyFont="1" applyBorder="1" applyAlignment="1">
      <alignment horizontal="left" wrapText="1" indent="1"/>
    </xf>
    <xf numFmtId="14" fontId="4" fillId="0" borderId="9" xfId="0" applyNumberFormat="1" applyFont="1" applyBorder="1" applyAlignment="1">
      <alignment horizontal="left" indent="1"/>
    </xf>
    <xf numFmtId="14" fontId="4" fillId="0" borderId="11" xfId="0" applyNumberFormat="1" applyFont="1" applyBorder="1" applyAlignment="1">
      <alignment horizontal="left" indent="1"/>
    </xf>
    <xf numFmtId="14" fontId="4" fillId="0" borderId="10" xfId="0" applyNumberFormat="1" applyFont="1" applyBorder="1" applyAlignment="1">
      <alignment horizontal="left" indent="1"/>
    </xf>
    <xf numFmtId="0" fontId="3" fillId="3" borderId="23" xfId="0" applyFont="1" applyFill="1" applyBorder="1" applyAlignment="1">
      <alignment horizontal="right" indent="1"/>
    </xf>
    <xf numFmtId="0" fontId="6" fillId="5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164" fontId="15" fillId="0" borderId="0" xfId="0" applyNumberFormat="1" applyFont="1" applyAlignment="1">
      <alignment horizontal="center"/>
    </xf>
    <xf numFmtId="165" fontId="15" fillId="0" borderId="0" xfId="0" applyNumberFormat="1" applyFont="1"/>
    <xf numFmtId="4" fontId="15" fillId="0" borderId="0" xfId="0" applyNumberFormat="1" applyFont="1"/>
    <xf numFmtId="0" fontId="15" fillId="0" borderId="0" xfId="0" applyFont="1" applyAlignment="1"/>
  </cellXfs>
  <cellStyles count="5">
    <cellStyle name="Moeda" xfId="2" builtinId="4"/>
    <cellStyle name="Moeda 2" xfId="4"/>
    <cellStyle name="Normal" xfId="0" builtinId="0"/>
    <cellStyle name="Porcentagem" xfId="1" builtinId="5"/>
    <cellStyle name="Vírgula" xfId="3" builtinId="3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35</xdr:row>
      <xdr:rowOff>76200</xdr:rowOff>
    </xdr:from>
    <xdr:to>
      <xdr:col>6</xdr:col>
      <xdr:colOff>471683</xdr:colOff>
      <xdr:row>36</xdr:row>
      <xdr:rowOff>180594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6248400"/>
          <a:ext cx="2243333" cy="2948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resumo" displayName="resumo" ref="B12:K18" totalsRowCount="1" headerRowDxfId="125" dataDxfId="124" totalsRowDxfId="122" tableBorderDxfId="123">
  <tableColumns count="10">
    <tableColumn id="1" name="N° " totalsRowLabel="Total" dataDxfId="121" totalsRowDxfId="120"/>
    <tableColumn id="2" name="Rubrica" dataDxfId="119" totalsRowDxfId="118"/>
    <tableColumn id="3" name="Programado" totalsRowFunction="sum" dataDxfId="117" totalsRowDxfId="116"/>
    <tableColumn id="4" name="Recebimento" totalsRowFunction="sum" dataDxfId="115" totalsRowDxfId="114"/>
    <tableColumn id="5" name="% Recebido" totalsRowFunction="custom" dataDxfId="113" totalsRowDxfId="112" dataCellStyle="Porcentagem">
      <calculatedColumnFormula>IFERROR(resumo[[#This Row],[Recebimento]]/resumo[[#This Row],[Programado]],0)</calculatedColumnFormula>
      <totalsRowFormula>IFERROR(E18/D18,0)</totalsRowFormula>
    </tableColumn>
    <tableColumn id="6" name="Saldo do Programado" totalsRowFunction="custom" dataDxfId="111" totalsRowDxfId="110">
      <calculatedColumnFormula>IFERROR(resumo[[#This Row],[Programado]]-resumo[[#This Row],[Recebimento]],"---")</calculatedColumnFormula>
      <totalsRowFormula>ROUND(SUBTOTAL(109,resumo[Saldo do Programado]),2)</totalsRowFormula>
    </tableColumn>
    <tableColumn id="7" name="Utilizado" totalsRowFunction="sum" dataDxfId="109" totalsRowDxfId="108">
      <calculatedColumnFormula>SUM(tbAba01[VALOR])</calculatedColumnFormula>
    </tableColumn>
    <tableColumn id="8" name="% Utilizado" totalsRowFunction="custom" dataDxfId="107" totalsRowDxfId="106" dataCellStyle="Porcentagem">
      <calculatedColumnFormula>IFERROR(resumo[[#This Row],[Utilizado]]/resumo[[#This Row],[Programado]],0)</calculatedColumnFormula>
      <totalsRowFormula>IF(D18&lt;=0,0,H18/D18)</totalsRowFormula>
    </tableColumn>
    <tableColumn id="10" name="Utilização de Rendimentos" totalsRowFunction="sum" dataDxfId="105" totalsRowDxfId="104" dataCellStyle="Porcentagem"/>
    <tableColumn id="9" name="Saldo do Recebimento" totalsRowFunction="sum" dataDxfId="103" totalsRowDxfId="102">
      <calculatedColumnFormula>IFERROR(resumo[[#This Row],[Recebimento]]-resumo[[#This Row],[Utilizado]]+resumo[[#This Row],[Utilização de Rendimentos]],"---")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7" name="tbAba05.1" displayName="tbAba05.1" ref="B9:I11" totalsRowShown="0" headerRowDxfId="18" dataDxfId="17">
  <autoFilter ref="B9:I11"/>
  <tableColumns count="8">
    <tableColumn id="1" name="#" dataDxfId="16">
      <calculatedColumnFormula>IF(ISNUMBER(B9),B9+1,1)</calculatedColumnFormula>
    </tableColumn>
    <tableColumn id="2" name="DATA" dataDxfId="15"/>
    <tableColumn id="3" name="ÍTEM" dataDxfId="14"/>
    <tableColumn id="4" name="CH" dataDxfId="13"/>
    <tableColumn id="8" name="NF" dataDxfId="12"/>
    <tableColumn id="5" name="FAVORECIDO" dataDxfId="11"/>
    <tableColumn id="6" name="CPF/CNPJ" dataDxfId="10"/>
    <tableColumn id="7" name="VALOR" dataDxfId="9" dataCellStyle="Vírgul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1" name="orcamento" displayName="orcamento" ref="B2:J55" totalsRowCount="1" headerRowDxfId="101" dataDxfId="100" totalsRowDxfId="99">
  <autoFilter ref="B2:J54"/>
  <sortState ref="B3:J16">
    <sortCondition ref="C2:C33"/>
  </sortState>
  <tableColumns count="9">
    <tableColumn id="1" name="N°" dataDxfId="98" totalsRowDxfId="8"/>
    <tableColumn id="2" name="Rubrica" dataDxfId="97" totalsRowDxfId="7"/>
    <tableColumn id="3" name="TIPO" dataDxfId="96" totalsRowDxfId="6"/>
    <tableColumn id="4" name="Item" dataDxfId="95" totalsRowDxfId="5"/>
    <tableColumn id="5" name="Quant." dataDxfId="94" totalsRowDxfId="4"/>
    <tableColumn id="6" name="Valor Unitário" dataDxfId="93" totalsRowDxfId="3"/>
    <tableColumn id="7" name="Valor Programado" totalsRowFunction="custom" dataDxfId="92" totalsRowDxfId="2">
      <calculatedColumnFormula>G3*F3</calculatedColumnFormula>
      <totalsRowFormula>SUM(H3:H54)</totalsRowFormula>
    </tableColumn>
    <tableColumn id="8" name="Utilizado" totalsRowFunction="sum" dataDxfId="91" totalsRowDxfId="1"/>
    <tableColumn id="9" name="Saldo" totalsRowFunction="sum" dataDxfId="90" totalsRowDxfId="0">
      <calculatedColumnFormula>orcamento[[#This Row],[Valor Programado]]-orcamento[[#This Row],[Utilizado]]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rifa_bancaria" displayName="tarifa_bancaria" ref="B9:E104" totalsRowShown="0" headerRowDxfId="89" dataDxfId="88">
  <autoFilter ref="B9:E104"/>
  <tableColumns count="4">
    <tableColumn id="1" name="#" dataDxfId="87"/>
    <tableColumn id="2" name="DATA" dataDxfId="86"/>
    <tableColumn id="3" name="DESCRIÇÃO" dataDxfId="85"/>
    <tableColumn id="4" name="VALOR" dataDxfId="8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aplicacao" displayName="aplicacao" ref="B9:I16" totalsRowShown="0" headerRowDxfId="83" dataDxfId="82">
  <autoFilter ref="B9:I16"/>
  <tableColumns count="8">
    <tableColumn id="1" name="#" dataDxfId="81"/>
    <tableColumn id="2" name="DATA" dataDxfId="80"/>
    <tableColumn id="3" name="SALDO" dataDxfId="79">
      <calculatedColumnFormula>E9-F9+I9+D9</calculatedColumnFormula>
    </tableColumn>
    <tableColumn id="4" name="APLICAÇÃO" dataDxfId="78"/>
    <tableColumn id="5" name="RESGATE" dataDxfId="77"/>
    <tableColumn id="6" name="RENDIMENTO" dataDxfId="76"/>
    <tableColumn id="7" name="ENCARGOS" dataDxfId="75"/>
    <tableColumn id="8" name="REND. LÍQUIDO" dataDxfId="74">
      <calculatedColumnFormula>aplicacao[[#This Row],[RENDIMENTO]]-aplicacao[[#This Row],[ENCARGOS]]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tbAba01" displayName="tbAba01" ref="B9:I31" totalsRowShown="0" headerRowDxfId="73" dataDxfId="72">
  <autoFilter ref="B9:I31"/>
  <sortState ref="B11:K107">
    <sortCondition ref="C10:C107"/>
  </sortState>
  <tableColumns count="8">
    <tableColumn id="1" name="#" dataDxfId="71">
      <calculatedColumnFormula>IF(ISNUMBER(B9),B9+1,1)</calculatedColumnFormula>
    </tableColumn>
    <tableColumn id="2" name="DATA" dataDxfId="70"/>
    <tableColumn id="3" name="ÍTEM" dataDxfId="69"/>
    <tableColumn id="4" name="CH" dataDxfId="68"/>
    <tableColumn id="10" name="NF" dataDxfId="67"/>
    <tableColumn id="6" name="FAVORECIDO" dataDxfId="66"/>
    <tableColumn id="7" name="CPF" dataDxfId="65"/>
    <tableColumn id="8" name="VALOR" dataDxfId="6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2" name="tbAba02" displayName="tbAba02" ref="B9:M882" totalsRowShown="0" headerRowDxfId="63" dataDxfId="62">
  <autoFilter ref="B9:M882"/>
  <sortState ref="B11:K15">
    <sortCondition ref="C10:C15"/>
  </sortState>
  <tableColumns count="12">
    <tableColumn id="1" name="#" dataDxfId="61">
      <calculatedColumnFormula>IF(ISNUMBER(B9),B9+1,1)</calculatedColumnFormula>
    </tableColumn>
    <tableColumn id="2" name="DATA" dataDxfId="60"/>
    <tableColumn id="3" name="ÍTEM" dataDxfId="59"/>
    <tableColumn id="5" name="COMPETÊNCIA" dataDxfId="58"/>
    <tableColumn id="6" name="FAVORECIDO" dataDxfId="57"/>
    <tableColumn id="11" name="Liquido" dataDxfId="56"/>
    <tableColumn id="13" name="ISS" dataDxfId="55"/>
    <tableColumn id="12" name="IRRF" dataDxfId="54"/>
    <tableColumn id="10" name="INSS PREST" dataDxfId="53"/>
    <tableColumn id="14" name="BRUTO" dataDxfId="52">
      <calculatedColumnFormula>SUM(tbAba02[[#This Row],[Liquido]:[INSS PREST]])</calculatedColumnFormula>
    </tableColumn>
    <tableColumn id="9" name="INSS PATR" dataDxfId="51"/>
    <tableColumn id="8" name="VALOR" dataDxfId="50">
      <calculatedColumnFormula>tbAba02[[#This Row],[BRUTO]]+tbAba02[[#This Row],[INSS PATR]]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2" name="viagens" displayName="viagens" ref="B10:J11" totalsRowShown="0" headerRowDxfId="49" dataDxfId="48">
  <autoFilter ref="B10:J11"/>
  <tableColumns count="9">
    <tableColumn id="1" name="#" dataDxfId="47"/>
    <tableColumn id="2" name="DATA" dataDxfId="46"/>
    <tableColumn id="3" name="CHEQUE" dataDxfId="45"/>
    <tableColumn id="4" name="DOCUMENTO" dataDxfId="44"/>
    <tableColumn id="8" name="EMISSÃO" dataDxfId="43"/>
    <tableColumn id="9" name="Item" dataDxfId="42"/>
    <tableColumn id="5" name="DESCRIÇÃO" dataDxfId="41"/>
    <tableColumn id="6" name="CNPJ" dataDxfId="40"/>
    <tableColumn id="7" name="VALOR" dataDxfId="3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7" name="tbAba03" displayName="tbAba03" ref="B9:I17" totalsRowShown="0" headerRowDxfId="38" dataDxfId="37">
  <autoFilter ref="B9:I17"/>
  <sortState ref="B10:J12">
    <sortCondition ref="C10:C13"/>
  </sortState>
  <tableColumns count="8">
    <tableColumn id="1" name="#" dataDxfId="36">
      <calculatedColumnFormula>IF(ISNUMBER(B9),B9+1,1)</calculatedColumnFormula>
    </tableColumn>
    <tableColumn id="2" name="DATA" dataDxfId="35"/>
    <tableColumn id="3" name="ÍTEM" dataDxfId="34"/>
    <tableColumn id="4" name="CH" dataDxfId="33"/>
    <tableColumn id="8" name="NF" dataDxfId="32"/>
    <tableColumn id="5" name="FAVORECIDO" dataDxfId="31"/>
    <tableColumn id="6" name="CPF/CNPJ" dataDxfId="30"/>
    <tableColumn id="7" name="VALOR" dataDxfId="29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6" name="tbAba04" displayName="tbAba04" ref="B9:I57" totalsRowShown="0" headerRowDxfId="28" dataDxfId="27">
  <autoFilter ref="B9:I57"/>
  <sortState ref="B11:J13">
    <sortCondition ref="C10:C13"/>
  </sortState>
  <tableColumns count="8">
    <tableColumn id="1" name="#" dataDxfId="26">
      <calculatedColumnFormula>IF(ISNUMBER(B9),B9+1,1)</calculatedColumnFormula>
    </tableColumn>
    <tableColumn id="2" name="DATA" dataDxfId="25"/>
    <tableColumn id="3" name="ÍTEM" dataDxfId="24"/>
    <tableColumn id="4" name="CH" dataDxfId="23"/>
    <tableColumn id="8" name="NF" dataDxfId="22"/>
    <tableColumn id="5" name="FAVORECIDO" dataDxfId="21"/>
    <tableColumn id="6" name="CPF/CNPJ" dataDxfId="20"/>
    <tableColumn id="7" name="VALOR" dataDxfId="1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showGridLines="0" tabSelected="1" workbookViewId="0">
      <selection activeCell="K26" sqref="K26"/>
    </sheetView>
  </sheetViews>
  <sheetFormatPr defaultRowHeight="12.75" x14ac:dyDescent="0.2"/>
  <cols>
    <col min="1" max="1" width="2.85546875" style="10" customWidth="1"/>
    <col min="2" max="2" width="5.42578125" style="10" bestFit="1" customWidth="1"/>
    <col min="3" max="3" width="14.5703125" style="10" bestFit="1" customWidth="1"/>
    <col min="4" max="5" width="12.42578125" style="10" customWidth="1"/>
    <col min="6" max="6" width="13.42578125" style="10" customWidth="1"/>
    <col min="7" max="7" width="15.28515625" style="10" customWidth="1"/>
    <col min="8" max="10" width="12.42578125" style="10" customWidth="1"/>
    <col min="11" max="11" width="14.85546875" style="10" customWidth="1"/>
    <col min="12" max="16384" width="9.140625" style="10"/>
  </cols>
  <sheetData>
    <row r="2" spans="2:11" x14ac:dyDescent="0.2"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</row>
    <row r="3" spans="2:11" x14ac:dyDescent="0.2">
      <c r="B3" s="152" t="s">
        <v>1</v>
      </c>
      <c r="C3" s="152"/>
      <c r="D3" s="152"/>
      <c r="E3" s="152"/>
      <c r="F3" s="152"/>
      <c r="G3" s="152"/>
      <c r="H3" s="152"/>
      <c r="I3" s="152"/>
      <c r="J3" s="152"/>
      <c r="K3" s="152"/>
    </row>
    <row r="4" spans="2:11" x14ac:dyDescent="0.2">
      <c r="B4" s="153" t="s">
        <v>2</v>
      </c>
      <c r="C4" s="154"/>
      <c r="D4" s="155" t="s">
        <v>3</v>
      </c>
      <c r="E4" s="155"/>
      <c r="F4" s="155"/>
      <c r="G4" s="155"/>
      <c r="H4" s="155"/>
      <c r="I4" s="155"/>
      <c r="J4" s="156"/>
      <c r="K4" s="157"/>
    </row>
    <row r="5" spans="2:11" ht="29.25" customHeight="1" x14ac:dyDescent="0.2">
      <c r="B5" s="158" t="s">
        <v>4</v>
      </c>
      <c r="C5" s="159"/>
      <c r="D5" s="160" t="s">
        <v>148</v>
      </c>
      <c r="E5" s="160"/>
      <c r="F5" s="160"/>
      <c r="G5" s="160"/>
      <c r="H5" s="160"/>
      <c r="I5" s="160"/>
      <c r="J5" s="161"/>
      <c r="K5" s="162"/>
    </row>
    <row r="6" spans="2:11" ht="15" customHeight="1" x14ac:dyDescent="0.2">
      <c r="B6" s="133" t="s">
        <v>5</v>
      </c>
      <c r="C6" s="134"/>
      <c r="D6" s="11">
        <v>43593</v>
      </c>
      <c r="E6" s="11">
        <v>43773</v>
      </c>
      <c r="F6" s="141" t="s">
        <v>6</v>
      </c>
      <c r="G6" s="142"/>
      <c r="H6" s="11">
        <v>43593</v>
      </c>
      <c r="I6" s="11">
        <v>43773</v>
      </c>
      <c r="J6" s="12"/>
      <c r="K6" s="12"/>
    </row>
    <row r="7" spans="2:11" x14ac:dyDescent="0.2">
      <c r="B7" s="133"/>
      <c r="C7" s="134"/>
      <c r="D7" s="143" t="s">
        <v>144</v>
      </c>
      <c r="E7" s="143"/>
      <c r="F7" s="143"/>
      <c r="G7" s="143"/>
      <c r="H7" s="143"/>
      <c r="I7" s="143"/>
      <c r="J7" s="135"/>
      <c r="K7" s="144"/>
    </row>
    <row r="8" spans="2:11" x14ac:dyDescent="0.2">
      <c r="B8" s="133" t="s">
        <v>9</v>
      </c>
      <c r="C8" s="134"/>
      <c r="D8" s="143" t="s">
        <v>149</v>
      </c>
      <c r="E8" s="143"/>
      <c r="F8" s="143"/>
      <c r="G8" s="143"/>
      <c r="H8" s="143"/>
      <c r="I8" s="143"/>
      <c r="J8" s="135"/>
      <c r="K8" s="144"/>
    </row>
    <row r="9" spans="2:11" ht="15" customHeight="1" x14ac:dyDescent="0.2">
      <c r="B9" s="133" t="s">
        <v>11</v>
      </c>
      <c r="C9" s="134"/>
      <c r="D9" s="135" t="s">
        <v>145</v>
      </c>
      <c r="E9" s="136"/>
      <c r="F9" s="136"/>
      <c r="G9" s="137"/>
      <c r="H9" s="1" t="s">
        <v>35</v>
      </c>
      <c r="I9" s="145" t="s">
        <v>146</v>
      </c>
      <c r="J9" s="146"/>
      <c r="K9" s="147"/>
    </row>
    <row r="10" spans="2:11" ht="15" customHeight="1" x14ac:dyDescent="0.2">
      <c r="B10" s="133" t="s">
        <v>117</v>
      </c>
      <c r="C10" s="134"/>
      <c r="D10" s="135"/>
      <c r="E10" s="136"/>
      <c r="F10" s="136"/>
      <c r="G10" s="137"/>
      <c r="H10" s="92" t="s">
        <v>118</v>
      </c>
      <c r="I10" s="145" t="s">
        <v>147</v>
      </c>
      <c r="J10" s="146"/>
      <c r="K10" s="147"/>
    </row>
    <row r="11" spans="2:11" x14ac:dyDescent="0.2">
      <c r="B11" s="138" t="s">
        <v>12</v>
      </c>
      <c r="C11" s="139"/>
      <c r="D11" s="139"/>
      <c r="E11" s="139"/>
      <c r="F11" s="139"/>
      <c r="G11" s="139"/>
      <c r="H11" s="139"/>
      <c r="I11" s="139"/>
      <c r="J11" s="139"/>
      <c r="K11" s="140"/>
    </row>
    <row r="12" spans="2:11" s="14" customFormat="1" ht="25.5" x14ac:dyDescent="0.2">
      <c r="B12" s="13" t="s">
        <v>13</v>
      </c>
      <c r="C12" s="13" t="s">
        <v>14</v>
      </c>
      <c r="D12" s="13" t="s">
        <v>15</v>
      </c>
      <c r="E12" s="13" t="s">
        <v>16</v>
      </c>
      <c r="F12" s="13" t="s">
        <v>17</v>
      </c>
      <c r="G12" s="13" t="s">
        <v>18</v>
      </c>
      <c r="H12" s="13" t="s">
        <v>19</v>
      </c>
      <c r="I12" s="13" t="s">
        <v>20</v>
      </c>
      <c r="J12" s="13" t="s">
        <v>129</v>
      </c>
      <c r="K12" s="13" t="s">
        <v>21</v>
      </c>
    </row>
    <row r="13" spans="2:11" x14ac:dyDescent="0.2">
      <c r="B13" s="6">
        <v>1</v>
      </c>
      <c r="C13" s="7" t="s">
        <v>134</v>
      </c>
      <c r="D13" s="32">
        <v>128400</v>
      </c>
      <c r="E13" s="32">
        <v>95815.028233563062</v>
      </c>
      <c r="F13" s="8">
        <f>IFERROR(resumo[[#This Row],[Recebimento]]/resumo[[#This Row],[Programado]],0)</f>
        <v>0.74622296132058463</v>
      </c>
      <c r="G13" s="32">
        <f>IFERROR(resumo[[#This Row],[Programado]]-resumo[[#This Row],[Recebimento]],"---")</f>
        <v>32584.971766436938</v>
      </c>
      <c r="H13" s="32">
        <f>total01</f>
        <v>90203.76</v>
      </c>
      <c r="I13" s="8">
        <f>IFERROR(resumo[[#This Row],[Utilizado]]/resumo[[#This Row],[Programado]],0)</f>
        <v>0.70252149532710273</v>
      </c>
      <c r="J13" s="101">
        <v>0</v>
      </c>
      <c r="K13" s="32">
        <f>IFERROR(resumo[[#This Row],[Recebimento]]-resumo[[#This Row],[Utilizado]]+resumo[[#This Row],[Utilização de Rendimentos]],"---")</f>
        <v>5611.268233563067</v>
      </c>
    </row>
    <row r="14" spans="2:11" x14ac:dyDescent="0.2">
      <c r="B14" s="6">
        <v>2</v>
      </c>
      <c r="C14" s="7" t="s">
        <v>133</v>
      </c>
      <c r="D14" s="32">
        <v>386517.6</v>
      </c>
      <c r="E14" s="32">
        <v>381423.90432702657</v>
      </c>
      <c r="F14" s="9">
        <f>IFERROR(resumo[[#This Row],[Recebimento]]/resumo[[#This Row],[Programado]],0)</f>
        <v>0.98682156860910497</v>
      </c>
      <c r="G14" s="32">
        <f>IFERROR(resumo[[#This Row],[Programado]]-resumo[[#This Row],[Recebimento]],"---")</f>
        <v>5093.6956729734084</v>
      </c>
      <c r="H14" s="32">
        <f>total02</f>
        <v>372495.12000000011</v>
      </c>
      <c r="I14" s="9">
        <f>IFERROR(resumo[[#This Row],[Utilizado]]/resumo[[#This Row],[Programado]],0)</f>
        <v>0.96372097932927281</v>
      </c>
      <c r="J14" s="101">
        <v>0</v>
      </c>
      <c r="K14" s="32">
        <f>IFERROR(resumo[[#This Row],[Recebimento]]-resumo[[#This Row],[Utilizado]]+resumo[[#This Row],[Utilização de Rendimentos]],"---")</f>
        <v>8928.7843270264566</v>
      </c>
    </row>
    <row r="15" spans="2:11" x14ac:dyDescent="0.2">
      <c r="B15" s="6">
        <v>3</v>
      </c>
      <c r="C15" s="7" t="s">
        <v>150</v>
      </c>
      <c r="D15" s="32">
        <v>7000</v>
      </c>
      <c r="E15" s="32">
        <v>7404.4403133617025</v>
      </c>
      <c r="F15" s="8">
        <f>IFERROR(resumo[[#This Row],[Recebimento]]/resumo[[#This Row],[Programado]],0)</f>
        <v>1.0577771876231004</v>
      </c>
      <c r="G15" s="32">
        <f>IFERROR(resumo[[#This Row],[Programado]]-resumo[[#This Row],[Recebimento]],"---")</f>
        <v>-404.44031336170247</v>
      </c>
      <c r="H15" s="32">
        <f>'03'!total04</f>
        <v>6970.81</v>
      </c>
      <c r="I15" s="8">
        <f>IFERROR(resumo[[#This Row],[Utilizado]]/resumo[[#This Row],[Programado]],0)</f>
        <v>0.9958300000000001</v>
      </c>
      <c r="J15" s="101">
        <v>0</v>
      </c>
      <c r="K15" s="32">
        <f>IFERROR(resumo[[#This Row],[Recebimento]]-resumo[[#This Row],[Utilizado]]+resumo[[#This Row],[Utilização de Rendimentos]],"---")</f>
        <v>433.63031336170206</v>
      </c>
    </row>
    <row r="16" spans="2:11" x14ac:dyDescent="0.2">
      <c r="B16" s="6">
        <v>4</v>
      </c>
      <c r="C16" s="7" t="s">
        <v>151</v>
      </c>
      <c r="D16" s="32">
        <v>49470</v>
      </c>
      <c r="E16" s="32">
        <v>40570.237126048596</v>
      </c>
      <c r="F16" s="9">
        <f>IFERROR(resumo[[#This Row],[Recebimento]]/resumo[[#This Row],[Programado]],0)</f>
        <v>0.82009777897814018</v>
      </c>
      <c r="G16" s="32">
        <f>IFERROR(resumo[[#This Row],[Programado]]-resumo[[#This Row],[Recebimento]],"---")</f>
        <v>8899.7628739514039</v>
      </c>
      <c r="H16" s="32">
        <f>total04</f>
        <v>38194.299999999996</v>
      </c>
      <c r="I16" s="8">
        <f>IFERROR(resumo[[#This Row],[Utilizado]]/resumo[[#This Row],[Programado]],0)</f>
        <v>0.77206994137861318</v>
      </c>
      <c r="J16" s="101">
        <v>0</v>
      </c>
      <c r="K16" s="32">
        <f>IFERROR(resumo[[#This Row],[Recebimento]]-resumo[[#This Row],[Utilizado]]+resumo[[#This Row],[Utilização de Rendimentos]],"---")</f>
        <v>2375.9371260486005</v>
      </c>
    </row>
    <row r="17" spans="2:13" x14ac:dyDescent="0.2">
      <c r="B17" s="6">
        <v>5</v>
      </c>
      <c r="C17" s="7" t="s">
        <v>135</v>
      </c>
      <c r="D17" s="32">
        <v>37463</v>
      </c>
      <c r="E17" s="32">
        <v>37463</v>
      </c>
      <c r="F17" s="9">
        <f>IFERROR(resumo[[#This Row],[Recebimento]]/resumo[[#This Row],[Programado]],0)</f>
        <v>1</v>
      </c>
      <c r="G17" s="32">
        <f>IFERROR(resumo[[#This Row],[Programado]]-resumo[[#This Row],[Recebimento]],"---")</f>
        <v>0</v>
      </c>
      <c r="H17" s="33">
        <f>total08</f>
        <v>37463</v>
      </c>
      <c r="I17" s="9">
        <f>IFERROR(resumo[[#This Row],[Utilizado]]/resumo[[#This Row],[Programado]],0)</f>
        <v>1</v>
      </c>
      <c r="J17" s="101">
        <v>0</v>
      </c>
      <c r="K17" s="32">
        <f>IFERROR(resumo[[#This Row],[Recebimento]]-resumo[[#This Row],[Utilizado]]+resumo[[#This Row],[Utilização de Rendimentos]],"---")</f>
        <v>0</v>
      </c>
      <c r="M17" s="15"/>
    </row>
    <row r="18" spans="2:13" x14ac:dyDescent="0.2">
      <c r="B18" s="103" t="s">
        <v>34</v>
      </c>
      <c r="C18" s="104"/>
      <c r="D18" s="105">
        <f>SUBTOTAL(109,resumo[Programado])</f>
        <v>608850.6</v>
      </c>
      <c r="E18" s="105">
        <f>SUBTOTAL(109,resumo[Recebimento])</f>
        <v>562676.60999999987</v>
      </c>
      <c r="F18" s="106">
        <f>IFERROR(E18/D18,0)</f>
        <v>0.92416203580976986</v>
      </c>
      <c r="G18" s="105">
        <f>ROUND(SUBTOTAL(109,resumo[Saldo do Programado]),2)</f>
        <v>46173.99</v>
      </c>
      <c r="H18" s="105">
        <f>SUBTOTAL(109,resumo[Utilizado])</f>
        <v>545326.99000000011</v>
      </c>
      <c r="I18" s="106">
        <f>IF(D18&lt;=0,0,H18/D18)</f>
        <v>0.89566634244919874</v>
      </c>
      <c r="J18" s="105">
        <f>SUBTOTAL(109,resumo[Utilização de Rendimentos])</f>
        <v>0</v>
      </c>
      <c r="K18" s="105">
        <f>SUBTOTAL(109,resumo[Saldo do Recebimento])</f>
        <v>17349.619999999828</v>
      </c>
    </row>
    <row r="19" spans="2:13" x14ac:dyDescent="0.2">
      <c r="B19" s="148" t="s">
        <v>23</v>
      </c>
      <c r="C19" s="149"/>
      <c r="D19" s="149"/>
      <c r="E19" s="149"/>
      <c r="F19" s="149"/>
      <c r="G19" s="149"/>
      <c r="H19" s="149"/>
      <c r="I19" s="149"/>
      <c r="J19" s="149"/>
      <c r="K19" s="150"/>
    </row>
    <row r="20" spans="2:13" x14ac:dyDescent="0.2">
      <c r="B20" s="130" t="s">
        <v>24</v>
      </c>
      <c r="C20" s="131"/>
      <c r="D20" s="131"/>
      <c r="E20" s="131"/>
      <c r="F20" s="131"/>
      <c r="G20" s="131"/>
      <c r="H20" s="131"/>
      <c r="I20" s="131"/>
      <c r="J20" s="131"/>
      <c r="K20" s="132"/>
    </row>
    <row r="21" spans="2:13" x14ac:dyDescent="0.2">
      <c r="B21" s="122" t="s">
        <v>25</v>
      </c>
      <c r="C21" s="123"/>
      <c r="D21" s="123"/>
      <c r="E21" s="123"/>
      <c r="F21" s="123"/>
      <c r="G21" s="123"/>
      <c r="H21" s="123"/>
      <c r="I21" s="123"/>
      <c r="J21" s="96"/>
      <c r="K21" s="16">
        <f>resumo[[#Totals],[Recebimento]]</f>
        <v>562676.60999999987</v>
      </c>
    </row>
    <row r="22" spans="2:13" x14ac:dyDescent="0.2">
      <c r="B22" s="124" t="s">
        <v>26</v>
      </c>
      <c r="C22" s="125"/>
      <c r="D22" s="125"/>
      <c r="E22" s="125"/>
      <c r="F22" s="125"/>
      <c r="G22" s="125"/>
      <c r="H22" s="125"/>
      <c r="I22" s="125"/>
      <c r="J22" s="97"/>
      <c r="K22" s="17">
        <f>totalRendimentoLiquido</f>
        <v>2259.5699999999997</v>
      </c>
    </row>
    <row r="23" spans="2:13" x14ac:dyDescent="0.2">
      <c r="B23" s="126" t="s">
        <v>27</v>
      </c>
      <c r="C23" s="127"/>
      <c r="D23" s="127"/>
      <c r="E23" s="127"/>
      <c r="F23" s="127"/>
      <c r="G23" s="127"/>
      <c r="H23" s="127"/>
      <c r="I23" s="127"/>
      <c r="J23" s="98"/>
      <c r="K23" s="2">
        <f>SUM(K21:K22)</f>
        <v>564936.17999999982</v>
      </c>
    </row>
    <row r="24" spans="2:13" x14ac:dyDescent="0.2">
      <c r="B24" s="130" t="s">
        <v>28</v>
      </c>
      <c r="C24" s="131"/>
      <c r="D24" s="131"/>
      <c r="E24" s="131"/>
      <c r="F24" s="131"/>
      <c r="G24" s="131"/>
      <c r="H24" s="131"/>
      <c r="I24" s="131"/>
      <c r="J24" s="131"/>
      <c r="K24" s="132"/>
    </row>
    <row r="25" spans="2:13" x14ac:dyDescent="0.2">
      <c r="B25" s="122" t="s">
        <v>29</v>
      </c>
      <c r="C25" s="123"/>
      <c r="D25" s="123"/>
      <c r="E25" s="123"/>
      <c r="F25" s="123"/>
      <c r="G25" s="123"/>
      <c r="H25" s="123"/>
      <c r="I25" s="123"/>
      <c r="J25" s="96"/>
      <c r="K25" s="16">
        <f>totalUtilizado</f>
        <v>545326.99000000011</v>
      </c>
    </row>
    <row r="26" spans="2:13" x14ac:dyDescent="0.2">
      <c r="B26" s="124" t="s">
        <v>30</v>
      </c>
      <c r="C26" s="125"/>
      <c r="D26" s="125"/>
      <c r="E26" s="125"/>
      <c r="F26" s="125"/>
      <c r="G26" s="125"/>
      <c r="H26" s="125"/>
      <c r="I26" s="125"/>
      <c r="J26" s="97"/>
      <c r="K26" s="17">
        <f>totalTarifasBancarias</f>
        <v>19609.190000000028</v>
      </c>
    </row>
    <row r="27" spans="2:13" x14ac:dyDescent="0.2">
      <c r="B27" s="126" t="s">
        <v>31</v>
      </c>
      <c r="C27" s="127"/>
      <c r="D27" s="127"/>
      <c r="E27" s="127"/>
      <c r="F27" s="127"/>
      <c r="G27" s="127"/>
      <c r="H27" s="127"/>
      <c r="I27" s="127"/>
      <c r="J27" s="98"/>
      <c r="K27" s="2">
        <f>SUM(K25:K26)</f>
        <v>564936.18000000017</v>
      </c>
    </row>
    <row r="28" spans="2:13" x14ac:dyDescent="0.2">
      <c r="B28" s="128" t="s">
        <v>32</v>
      </c>
      <c r="C28" s="129"/>
      <c r="D28" s="129"/>
      <c r="E28" s="129"/>
      <c r="F28" s="129"/>
      <c r="G28" s="129"/>
      <c r="H28" s="129"/>
      <c r="I28" s="129"/>
      <c r="J28" s="99"/>
      <c r="K28" s="3">
        <f>totalRecebimentos-totalDespesas</f>
        <v>0</v>
      </c>
    </row>
    <row r="34" spans="12:12" x14ac:dyDescent="0.2">
      <c r="L34" s="94"/>
    </row>
  </sheetData>
  <mergeCells count="29">
    <mergeCell ref="B2:K2"/>
    <mergeCell ref="B3:K3"/>
    <mergeCell ref="B4:C4"/>
    <mergeCell ref="D4:K4"/>
    <mergeCell ref="B5:C5"/>
    <mergeCell ref="D5:K5"/>
    <mergeCell ref="B19:K19"/>
    <mergeCell ref="B20:K20"/>
    <mergeCell ref="B21:I21"/>
    <mergeCell ref="B22:I22"/>
    <mergeCell ref="B23:I23"/>
    <mergeCell ref="B9:C9"/>
    <mergeCell ref="D9:G9"/>
    <mergeCell ref="B11:K11"/>
    <mergeCell ref="B6:C6"/>
    <mergeCell ref="F6:G6"/>
    <mergeCell ref="B7:C7"/>
    <mergeCell ref="D7:K7"/>
    <mergeCell ref="B8:C8"/>
    <mergeCell ref="D8:K8"/>
    <mergeCell ref="B10:C10"/>
    <mergeCell ref="D10:G10"/>
    <mergeCell ref="I9:K9"/>
    <mergeCell ref="I10:K10"/>
    <mergeCell ref="B25:I25"/>
    <mergeCell ref="B26:I26"/>
    <mergeCell ref="B27:I27"/>
    <mergeCell ref="B28:I28"/>
    <mergeCell ref="B24:K2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ignoredErrors>
    <ignoredError sqref="H13:H17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workbookViewId="0">
      <selection activeCell="A58" sqref="A58:XFD58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13.28515625" style="10" bestFit="1" customWidth="1"/>
    <col min="6" max="6" width="10.5703125" style="10" bestFit="1" customWidth="1"/>
    <col min="7" max="7" width="56.140625" style="10" bestFit="1" customWidth="1"/>
    <col min="8" max="8" width="15" style="10" bestFit="1" customWidth="1"/>
    <col min="9" max="9" width="8.5703125" style="10" bestFit="1" customWidth="1"/>
    <col min="10" max="16384" width="9.140625" style="10"/>
  </cols>
  <sheetData>
    <row r="1" spans="1:9" x14ac:dyDescent="0.2">
      <c r="A1" s="10">
        <v>4</v>
      </c>
    </row>
    <row r="2" spans="1:9" x14ac:dyDescent="0.2">
      <c r="B2" s="134" t="s">
        <v>4</v>
      </c>
      <c r="C2" s="134"/>
      <c r="D2" s="190" t="str">
        <f>Resumo!D5:K5</f>
        <v>CONCURSO PÚBLICO PARA PREENCHIMENTO DE VAGAS PARA CARGOS TÉCNICO-ADMINISTRATIVOS DA UFCA</v>
      </c>
      <c r="E2" s="191"/>
      <c r="F2" s="191">
        <f>Resumo!F5:L5</f>
        <v>0</v>
      </c>
      <c r="G2" s="191"/>
      <c r="H2" s="191">
        <f>Resumo!H5:L5</f>
        <v>0</v>
      </c>
      <c r="I2" s="192"/>
    </row>
    <row r="3" spans="1:9" x14ac:dyDescent="0.2">
      <c r="B3" s="134" t="s">
        <v>9</v>
      </c>
      <c r="C3" s="134"/>
      <c r="D3" s="193" t="str">
        <f>Resumo!D8:K8</f>
        <v>FRANCISCO DE ASSIS NOGUEIRA</v>
      </c>
      <c r="E3" s="194"/>
      <c r="F3" s="194">
        <f>Resumo!F8:L8</f>
        <v>0</v>
      </c>
      <c r="G3" s="194"/>
      <c r="H3" s="194">
        <f>Resumo!H8:L8</f>
        <v>0</v>
      </c>
      <c r="I3" s="195"/>
    </row>
    <row r="4" spans="1:9" x14ac:dyDescent="0.2">
      <c r="B4" s="134" t="s">
        <v>5</v>
      </c>
      <c r="C4" s="134"/>
      <c r="D4" s="196" t="str">
        <f>CONCATENATE(TEXT(Resumo!H6,"dd/mm/aaa")," - ",TEXT(Resumo!I6,"dd/mm/aaa"))</f>
        <v>08/05/2019 - 04/11/2019</v>
      </c>
      <c r="E4" s="197"/>
      <c r="F4" s="197" t="str">
        <f>CONCATENATE(TEXT(Resumo!K6,"dd/mm/aaa")," - ",TEXT(Resumo!L6,"dd/mm/aaa"))</f>
        <v>00/01/1900 - 00/01/1900</v>
      </c>
      <c r="G4" s="197"/>
      <c r="H4" s="197" t="e">
        <f>CONCATENATE(TEXT(Resumo!#REF!,"dd/mm/aaa")," - ",TEXT(Resumo!#REF!,"dd/mm/aaa"))</f>
        <v>#REF!</v>
      </c>
      <c r="I4" s="198"/>
    </row>
    <row r="6" spans="1:9" x14ac:dyDescent="0.2">
      <c r="B6" s="185" t="s">
        <v>36</v>
      </c>
      <c r="C6" s="185"/>
      <c r="D6" s="185"/>
      <c r="E6" s="185"/>
      <c r="F6" s="185"/>
      <c r="G6" s="185"/>
      <c r="H6" s="185"/>
      <c r="I6" s="185"/>
    </row>
    <row r="7" spans="1:9" ht="13.5" thickBot="1" x14ac:dyDescent="0.25">
      <c r="B7" s="186" t="str">
        <f>Resumo!C16</f>
        <v>VIAGEM</v>
      </c>
      <c r="C7" s="186"/>
      <c r="D7" s="186"/>
      <c r="E7" s="186"/>
      <c r="F7" s="186"/>
      <c r="G7" s="186"/>
      <c r="H7" s="186"/>
      <c r="I7" s="186"/>
    </row>
    <row r="8" spans="1:9" ht="13.5" thickTop="1" x14ac:dyDescent="0.2">
      <c r="B8" s="199" t="s">
        <v>38</v>
      </c>
      <c r="C8" s="199"/>
      <c r="D8" s="199"/>
      <c r="E8" s="199"/>
      <c r="F8" s="199"/>
      <c r="G8" s="199"/>
      <c r="H8" s="199"/>
      <c r="I8" s="5">
        <f>SUM(tbAba04[VALOR])</f>
        <v>38194.299999999996</v>
      </c>
    </row>
    <row r="9" spans="1:9" x14ac:dyDescent="0.2">
      <c r="B9" s="18" t="s">
        <v>39</v>
      </c>
      <c r="C9" s="18" t="s">
        <v>40</v>
      </c>
      <c r="D9" s="18" t="s">
        <v>119</v>
      </c>
      <c r="E9" s="18" t="s">
        <v>120</v>
      </c>
      <c r="F9" s="18" t="s">
        <v>125</v>
      </c>
      <c r="G9" s="18" t="s">
        <v>121</v>
      </c>
      <c r="H9" s="18" t="s">
        <v>126</v>
      </c>
      <c r="I9" s="18" t="s">
        <v>42</v>
      </c>
    </row>
    <row r="10" spans="1:9" x14ac:dyDescent="0.2">
      <c r="B10" s="29">
        <f>IF(ISNUMBER(B9),B9+1,1)</f>
        <v>1</v>
      </c>
      <c r="C10" s="59">
        <v>43648</v>
      </c>
      <c r="D10" s="34">
        <v>3</v>
      </c>
      <c r="E10" s="62" t="s">
        <v>124</v>
      </c>
      <c r="F10" s="62" t="s">
        <v>193</v>
      </c>
      <c r="G10" s="18" t="s">
        <v>149</v>
      </c>
      <c r="H10" s="18"/>
      <c r="I10" s="21">
        <v>619.5</v>
      </c>
    </row>
    <row r="11" spans="1:9" x14ac:dyDescent="0.2">
      <c r="B11" s="29">
        <f t="shared" ref="B11:B13" si="0">IF(ISNUMBER(B10),B10+1,1)</f>
        <v>2</v>
      </c>
      <c r="C11" s="59">
        <v>43654</v>
      </c>
      <c r="D11" s="34">
        <v>3</v>
      </c>
      <c r="E11" s="62" t="s">
        <v>124</v>
      </c>
      <c r="F11" s="62" t="s">
        <v>193</v>
      </c>
      <c r="G11" s="18" t="s">
        <v>161</v>
      </c>
      <c r="H11" s="18"/>
      <c r="I11" s="21">
        <v>442.5</v>
      </c>
    </row>
    <row r="12" spans="1:9" x14ac:dyDescent="0.2">
      <c r="B12" s="29">
        <f t="shared" si="0"/>
        <v>3</v>
      </c>
      <c r="C12" s="59">
        <v>43658</v>
      </c>
      <c r="D12" s="34">
        <v>1</v>
      </c>
      <c r="E12" s="62" t="s">
        <v>124</v>
      </c>
      <c r="F12" s="62" t="s">
        <v>194</v>
      </c>
      <c r="G12" s="18" t="s">
        <v>141</v>
      </c>
      <c r="H12" s="18"/>
      <c r="I12" s="21">
        <v>1586.56</v>
      </c>
    </row>
    <row r="13" spans="1:9" x14ac:dyDescent="0.2">
      <c r="B13" s="29">
        <f t="shared" si="0"/>
        <v>4</v>
      </c>
      <c r="C13" s="59">
        <v>43679</v>
      </c>
      <c r="D13" s="34">
        <v>3</v>
      </c>
      <c r="E13" s="62" t="s">
        <v>124</v>
      </c>
      <c r="F13" s="62" t="s">
        <v>193</v>
      </c>
      <c r="G13" s="18" t="s">
        <v>162</v>
      </c>
      <c r="H13" s="18"/>
      <c r="I13" s="21">
        <v>442.5</v>
      </c>
    </row>
    <row r="14" spans="1:9" x14ac:dyDescent="0.2">
      <c r="B14" s="111">
        <f t="shared" ref="B14:B57" si="1">IF(ISNUMBER(B13),B13+1,1)</f>
        <v>5</v>
      </c>
      <c r="C14" s="112">
        <v>43679</v>
      </c>
      <c r="D14" s="34">
        <v>3</v>
      </c>
      <c r="E14" s="62" t="s">
        <v>124</v>
      </c>
      <c r="F14" s="114" t="s">
        <v>193</v>
      </c>
      <c r="G14" s="109" t="s">
        <v>163</v>
      </c>
      <c r="H14" s="109"/>
      <c r="I14" s="110">
        <v>531</v>
      </c>
    </row>
    <row r="15" spans="1:9" x14ac:dyDescent="0.2">
      <c r="B15" s="111">
        <f t="shared" si="1"/>
        <v>6</v>
      </c>
      <c r="C15" s="112">
        <v>43679</v>
      </c>
      <c r="D15" s="34">
        <v>3</v>
      </c>
      <c r="E15" s="62" t="s">
        <v>124</v>
      </c>
      <c r="F15" s="114" t="s">
        <v>193</v>
      </c>
      <c r="G15" s="109" t="s">
        <v>164</v>
      </c>
      <c r="H15" s="109"/>
      <c r="I15" s="110">
        <v>442.5</v>
      </c>
    </row>
    <row r="16" spans="1:9" x14ac:dyDescent="0.2">
      <c r="B16" s="111">
        <f t="shared" si="1"/>
        <v>7</v>
      </c>
      <c r="C16" s="112">
        <v>43679</v>
      </c>
      <c r="D16" s="34">
        <v>3</v>
      </c>
      <c r="E16" s="62" t="s">
        <v>124</v>
      </c>
      <c r="F16" s="114" t="s">
        <v>193</v>
      </c>
      <c r="G16" s="109" t="s">
        <v>165</v>
      </c>
      <c r="H16" s="109"/>
      <c r="I16" s="110">
        <v>442.5</v>
      </c>
    </row>
    <row r="17" spans="2:9" x14ac:dyDescent="0.2">
      <c r="B17" s="111">
        <f t="shared" si="1"/>
        <v>8</v>
      </c>
      <c r="C17" s="112">
        <v>43679</v>
      </c>
      <c r="D17" s="34">
        <v>3</v>
      </c>
      <c r="E17" s="62" t="s">
        <v>124</v>
      </c>
      <c r="F17" s="114" t="s">
        <v>193</v>
      </c>
      <c r="G17" s="109" t="s">
        <v>166</v>
      </c>
      <c r="H17" s="109"/>
      <c r="I17" s="110">
        <v>442.5</v>
      </c>
    </row>
    <row r="18" spans="2:9" x14ac:dyDescent="0.2">
      <c r="B18" s="111">
        <f t="shared" si="1"/>
        <v>9</v>
      </c>
      <c r="C18" s="112">
        <v>43679</v>
      </c>
      <c r="D18" s="34">
        <v>3</v>
      </c>
      <c r="E18" s="62" t="s">
        <v>124</v>
      </c>
      <c r="F18" s="114" t="s">
        <v>193</v>
      </c>
      <c r="G18" s="109" t="s">
        <v>167</v>
      </c>
      <c r="H18" s="109"/>
      <c r="I18" s="110">
        <v>442.5</v>
      </c>
    </row>
    <row r="19" spans="2:9" x14ac:dyDescent="0.2">
      <c r="B19" s="111">
        <f t="shared" si="1"/>
        <v>10</v>
      </c>
      <c r="C19" s="112">
        <v>43679</v>
      </c>
      <c r="D19" s="34">
        <v>3</v>
      </c>
      <c r="E19" s="62" t="s">
        <v>124</v>
      </c>
      <c r="F19" s="114" t="s">
        <v>193</v>
      </c>
      <c r="G19" s="109" t="s">
        <v>168</v>
      </c>
      <c r="H19" s="109"/>
      <c r="I19" s="110">
        <v>442.5</v>
      </c>
    </row>
    <row r="20" spans="2:9" x14ac:dyDescent="0.2">
      <c r="B20" s="111">
        <f t="shared" si="1"/>
        <v>11</v>
      </c>
      <c r="C20" s="112">
        <v>43679</v>
      </c>
      <c r="D20" s="34">
        <v>3</v>
      </c>
      <c r="E20" s="62" t="s">
        <v>124</v>
      </c>
      <c r="F20" s="114" t="s">
        <v>193</v>
      </c>
      <c r="G20" s="109" t="s">
        <v>169</v>
      </c>
      <c r="H20" s="109"/>
      <c r="I20" s="110">
        <v>442.5</v>
      </c>
    </row>
    <row r="21" spans="2:9" x14ac:dyDescent="0.2">
      <c r="B21" s="111">
        <f t="shared" si="1"/>
        <v>12</v>
      </c>
      <c r="C21" s="112">
        <v>43679</v>
      </c>
      <c r="D21" s="34">
        <v>3</v>
      </c>
      <c r="E21" s="62" t="s">
        <v>124</v>
      </c>
      <c r="F21" s="114" t="s">
        <v>193</v>
      </c>
      <c r="G21" s="109" t="s">
        <v>161</v>
      </c>
      <c r="H21" s="109"/>
      <c r="I21" s="110">
        <v>708</v>
      </c>
    </row>
    <row r="22" spans="2:9" x14ac:dyDescent="0.2">
      <c r="B22" s="111">
        <f t="shared" si="1"/>
        <v>13</v>
      </c>
      <c r="C22" s="112">
        <v>43679</v>
      </c>
      <c r="D22" s="34">
        <v>3</v>
      </c>
      <c r="E22" s="62" t="s">
        <v>124</v>
      </c>
      <c r="F22" s="114" t="s">
        <v>193</v>
      </c>
      <c r="G22" s="109" t="s">
        <v>170</v>
      </c>
      <c r="H22" s="109"/>
      <c r="I22" s="110">
        <v>442.5</v>
      </c>
    </row>
    <row r="23" spans="2:9" x14ac:dyDescent="0.2">
      <c r="B23" s="111">
        <f t="shared" si="1"/>
        <v>14</v>
      </c>
      <c r="C23" s="112">
        <v>43679</v>
      </c>
      <c r="D23" s="34">
        <v>3</v>
      </c>
      <c r="E23" s="62" t="s">
        <v>124</v>
      </c>
      <c r="F23" s="114" t="s">
        <v>193</v>
      </c>
      <c r="G23" s="109" t="s">
        <v>171</v>
      </c>
      <c r="H23" s="109"/>
      <c r="I23" s="110">
        <v>442.5</v>
      </c>
    </row>
    <row r="24" spans="2:9" x14ac:dyDescent="0.2">
      <c r="B24" s="111">
        <f t="shared" si="1"/>
        <v>15</v>
      </c>
      <c r="C24" s="112">
        <v>43679</v>
      </c>
      <c r="D24" s="34">
        <v>3</v>
      </c>
      <c r="E24" s="62" t="s">
        <v>124</v>
      </c>
      <c r="F24" s="114" t="s">
        <v>193</v>
      </c>
      <c r="G24" s="109" t="s">
        <v>172</v>
      </c>
      <c r="H24" s="109"/>
      <c r="I24" s="110">
        <v>442.5</v>
      </c>
    </row>
    <row r="25" spans="2:9" x14ac:dyDescent="0.2">
      <c r="B25" s="111">
        <f t="shared" si="1"/>
        <v>16</v>
      </c>
      <c r="C25" s="112">
        <v>43679</v>
      </c>
      <c r="D25" s="34">
        <v>3</v>
      </c>
      <c r="E25" s="62" t="s">
        <v>124</v>
      </c>
      <c r="F25" s="114" t="s">
        <v>193</v>
      </c>
      <c r="G25" s="109" t="s">
        <v>173</v>
      </c>
      <c r="H25" s="109"/>
      <c r="I25" s="110">
        <v>442.5</v>
      </c>
    </row>
    <row r="26" spans="2:9" x14ac:dyDescent="0.2">
      <c r="B26" s="111">
        <f t="shared" si="1"/>
        <v>17</v>
      </c>
      <c r="C26" s="112">
        <v>43679</v>
      </c>
      <c r="D26" s="34">
        <v>3</v>
      </c>
      <c r="E26" s="62" t="s">
        <v>124</v>
      </c>
      <c r="F26" s="114" t="s">
        <v>193</v>
      </c>
      <c r="G26" s="109" t="s">
        <v>174</v>
      </c>
      <c r="H26" s="109"/>
      <c r="I26" s="110">
        <v>442.5</v>
      </c>
    </row>
    <row r="27" spans="2:9" x14ac:dyDescent="0.2">
      <c r="B27" s="111">
        <f t="shared" si="1"/>
        <v>18</v>
      </c>
      <c r="C27" s="112">
        <v>43679</v>
      </c>
      <c r="D27" s="34">
        <v>3</v>
      </c>
      <c r="E27" s="62" t="s">
        <v>124</v>
      </c>
      <c r="F27" s="114" t="s">
        <v>193</v>
      </c>
      <c r="G27" s="109" t="s">
        <v>175</v>
      </c>
      <c r="H27" s="109"/>
      <c r="I27" s="110">
        <v>442.5</v>
      </c>
    </row>
    <row r="28" spans="2:9" x14ac:dyDescent="0.2">
      <c r="B28" s="111">
        <f t="shared" si="1"/>
        <v>19</v>
      </c>
      <c r="C28" s="112">
        <v>43679</v>
      </c>
      <c r="D28" s="34">
        <v>3</v>
      </c>
      <c r="E28" s="62" t="s">
        <v>124</v>
      </c>
      <c r="F28" s="114" t="s">
        <v>193</v>
      </c>
      <c r="G28" s="109" t="s">
        <v>176</v>
      </c>
      <c r="H28" s="109"/>
      <c r="I28" s="110">
        <v>442.5</v>
      </c>
    </row>
    <row r="29" spans="2:9" x14ac:dyDescent="0.2">
      <c r="B29" s="111">
        <f t="shared" si="1"/>
        <v>20</v>
      </c>
      <c r="C29" s="112">
        <v>43679</v>
      </c>
      <c r="D29" s="34">
        <v>3</v>
      </c>
      <c r="E29" s="62" t="s">
        <v>124</v>
      </c>
      <c r="F29" s="114" t="s">
        <v>193</v>
      </c>
      <c r="G29" s="109" t="s">
        <v>177</v>
      </c>
      <c r="H29" s="109"/>
      <c r="I29" s="110">
        <v>442.5</v>
      </c>
    </row>
    <row r="30" spans="2:9" x14ac:dyDescent="0.2">
      <c r="B30" s="111">
        <f t="shared" si="1"/>
        <v>21</v>
      </c>
      <c r="C30" s="112">
        <v>43679</v>
      </c>
      <c r="D30" s="34">
        <v>3</v>
      </c>
      <c r="E30" s="62" t="s">
        <v>124</v>
      </c>
      <c r="F30" s="114" t="s">
        <v>193</v>
      </c>
      <c r="G30" s="109" t="s">
        <v>178</v>
      </c>
      <c r="H30" s="109"/>
      <c r="I30" s="110">
        <v>442.5</v>
      </c>
    </row>
    <row r="31" spans="2:9" x14ac:dyDescent="0.2">
      <c r="B31" s="111">
        <f t="shared" si="1"/>
        <v>22</v>
      </c>
      <c r="C31" s="112">
        <v>43679</v>
      </c>
      <c r="D31" s="34">
        <v>3</v>
      </c>
      <c r="E31" s="62" t="s">
        <v>124</v>
      </c>
      <c r="F31" s="114" t="s">
        <v>193</v>
      </c>
      <c r="G31" s="109" t="s">
        <v>179</v>
      </c>
      <c r="H31" s="109"/>
      <c r="I31" s="110">
        <v>708</v>
      </c>
    </row>
    <row r="32" spans="2:9" x14ac:dyDescent="0.2">
      <c r="B32" s="111">
        <f t="shared" si="1"/>
        <v>23</v>
      </c>
      <c r="C32" s="112">
        <v>43679</v>
      </c>
      <c r="D32" s="34">
        <v>3</v>
      </c>
      <c r="E32" s="62" t="s">
        <v>124</v>
      </c>
      <c r="F32" s="114" t="s">
        <v>193</v>
      </c>
      <c r="G32" s="109" t="s">
        <v>180</v>
      </c>
      <c r="H32" s="109"/>
      <c r="I32" s="110">
        <v>442.5</v>
      </c>
    </row>
    <row r="33" spans="2:9" x14ac:dyDescent="0.2">
      <c r="B33" s="111">
        <f t="shared" si="1"/>
        <v>24</v>
      </c>
      <c r="C33" s="112">
        <v>43679</v>
      </c>
      <c r="D33" s="34">
        <v>3</v>
      </c>
      <c r="E33" s="62" t="s">
        <v>124</v>
      </c>
      <c r="F33" s="114" t="s">
        <v>193</v>
      </c>
      <c r="G33" s="109" t="s">
        <v>181</v>
      </c>
      <c r="H33" s="109"/>
      <c r="I33" s="110">
        <v>442.5</v>
      </c>
    </row>
    <row r="34" spans="2:9" x14ac:dyDescent="0.2">
      <c r="B34" s="111">
        <f t="shared" si="1"/>
        <v>25</v>
      </c>
      <c r="C34" s="112">
        <v>43679</v>
      </c>
      <c r="D34" s="34">
        <v>3</v>
      </c>
      <c r="E34" s="62" t="s">
        <v>124</v>
      </c>
      <c r="F34" s="114" t="s">
        <v>193</v>
      </c>
      <c r="G34" s="109" t="s">
        <v>182</v>
      </c>
      <c r="H34" s="109"/>
      <c r="I34" s="110">
        <v>442.5</v>
      </c>
    </row>
    <row r="35" spans="2:9" x14ac:dyDescent="0.2">
      <c r="B35" s="111">
        <f t="shared" si="1"/>
        <v>26</v>
      </c>
      <c r="C35" s="112">
        <v>43679</v>
      </c>
      <c r="D35" s="34">
        <v>3</v>
      </c>
      <c r="E35" s="62" t="s">
        <v>124</v>
      </c>
      <c r="F35" s="114" t="s">
        <v>193</v>
      </c>
      <c r="G35" s="109" t="s">
        <v>183</v>
      </c>
      <c r="H35" s="109"/>
      <c r="I35" s="110">
        <v>708</v>
      </c>
    </row>
    <row r="36" spans="2:9" x14ac:dyDescent="0.2">
      <c r="B36" s="111">
        <f t="shared" si="1"/>
        <v>27</v>
      </c>
      <c r="C36" s="112">
        <v>43679</v>
      </c>
      <c r="D36" s="34">
        <v>3</v>
      </c>
      <c r="E36" s="62" t="s">
        <v>124</v>
      </c>
      <c r="F36" s="114" t="s">
        <v>193</v>
      </c>
      <c r="G36" s="109" t="s">
        <v>184</v>
      </c>
      <c r="H36" s="109"/>
      <c r="I36" s="110">
        <v>442.5</v>
      </c>
    </row>
    <row r="37" spans="2:9" x14ac:dyDescent="0.2">
      <c r="B37" s="111">
        <f t="shared" si="1"/>
        <v>28</v>
      </c>
      <c r="C37" s="112">
        <v>43679</v>
      </c>
      <c r="D37" s="34">
        <v>3</v>
      </c>
      <c r="E37" s="62" t="s">
        <v>124</v>
      </c>
      <c r="F37" s="114" t="s">
        <v>193</v>
      </c>
      <c r="G37" s="109" t="s">
        <v>185</v>
      </c>
      <c r="H37" s="109"/>
      <c r="I37" s="110">
        <v>442.5</v>
      </c>
    </row>
    <row r="38" spans="2:9" x14ac:dyDescent="0.2">
      <c r="B38" s="111">
        <f t="shared" si="1"/>
        <v>29</v>
      </c>
      <c r="C38" s="112">
        <v>43679</v>
      </c>
      <c r="D38" s="34">
        <v>3</v>
      </c>
      <c r="E38" s="62" t="s">
        <v>124</v>
      </c>
      <c r="F38" s="114" t="s">
        <v>193</v>
      </c>
      <c r="G38" s="109" t="s">
        <v>186</v>
      </c>
      <c r="H38" s="109"/>
      <c r="I38" s="110">
        <v>531</v>
      </c>
    </row>
    <row r="39" spans="2:9" x14ac:dyDescent="0.2">
      <c r="B39" s="111">
        <f t="shared" si="1"/>
        <v>30</v>
      </c>
      <c r="C39" s="112">
        <v>43679</v>
      </c>
      <c r="D39" s="34">
        <v>3</v>
      </c>
      <c r="E39" s="62" t="s">
        <v>124</v>
      </c>
      <c r="F39" s="114" t="s">
        <v>193</v>
      </c>
      <c r="G39" s="109" t="s">
        <v>187</v>
      </c>
      <c r="H39" s="109"/>
      <c r="I39" s="110">
        <v>442.5</v>
      </c>
    </row>
    <row r="40" spans="2:9" x14ac:dyDescent="0.2">
      <c r="B40" s="111">
        <f t="shared" si="1"/>
        <v>31</v>
      </c>
      <c r="C40" s="112">
        <v>43679</v>
      </c>
      <c r="D40" s="34">
        <v>1</v>
      </c>
      <c r="E40" s="62" t="s">
        <v>124</v>
      </c>
      <c r="F40" s="114" t="s">
        <v>195</v>
      </c>
      <c r="G40" s="109" t="s">
        <v>141</v>
      </c>
      <c r="H40" s="109"/>
      <c r="I40" s="110">
        <v>3767.92</v>
      </c>
    </row>
    <row r="41" spans="2:9" x14ac:dyDescent="0.2">
      <c r="B41" s="111">
        <f t="shared" si="1"/>
        <v>32</v>
      </c>
      <c r="C41" s="112">
        <v>43679</v>
      </c>
      <c r="D41" s="34">
        <v>2</v>
      </c>
      <c r="E41" s="62" t="s">
        <v>124</v>
      </c>
      <c r="F41" s="114" t="s">
        <v>195</v>
      </c>
      <c r="G41" s="109" t="s">
        <v>141</v>
      </c>
      <c r="H41" s="109"/>
      <c r="I41" s="110">
        <v>330.01</v>
      </c>
    </row>
    <row r="42" spans="2:9" x14ac:dyDescent="0.2">
      <c r="B42" s="111">
        <f t="shared" si="1"/>
        <v>33</v>
      </c>
      <c r="C42" s="112">
        <v>43679</v>
      </c>
      <c r="D42" s="34">
        <v>3</v>
      </c>
      <c r="E42" s="62" t="s">
        <v>124</v>
      </c>
      <c r="F42" s="114" t="s">
        <v>193</v>
      </c>
      <c r="G42" s="109" t="s">
        <v>188</v>
      </c>
      <c r="H42" s="109"/>
      <c r="I42" s="110">
        <v>442.5</v>
      </c>
    </row>
    <row r="43" spans="2:9" x14ac:dyDescent="0.2">
      <c r="B43" s="111">
        <f t="shared" si="1"/>
        <v>34</v>
      </c>
      <c r="C43" s="112">
        <v>43691</v>
      </c>
      <c r="D43" s="34">
        <v>2</v>
      </c>
      <c r="E43" s="62" t="s">
        <v>124</v>
      </c>
      <c r="F43" s="114">
        <v>26638</v>
      </c>
      <c r="G43" s="109" t="s">
        <v>141</v>
      </c>
      <c r="H43" s="109"/>
      <c r="I43" s="110">
        <v>6181.16</v>
      </c>
    </row>
    <row r="44" spans="2:9" x14ac:dyDescent="0.2">
      <c r="B44" s="111">
        <f t="shared" si="1"/>
        <v>35</v>
      </c>
      <c r="C44" s="112">
        <v>43720</v>
      </c>
      <c r="D44" s="34">
        <v>3</v>
      </c>
      <c r="E44" s="62" t="s">
        <v>124</v>
      </c>
      <c r="F44" s="114" t="s">
        <v>193</v>
      </c>
      <c r="G44" s="109" t="s">
        <v>189</v>
      </c>
      <c r="H44" s="109"/>
      <c r="I44" s="110">
        <v>442.5</v>
      </c>
    </row>
    <row r="45" spans="2:9" x14ac:dyDescent="0.2">
      <c r="B45" s="111">
        <f t="shared" si="1"/>
        <v>36</v>
      </c>
      <c r="C45" s="112">
        <v>43720</v>
      </c>
      <c r="D45" s="34">
        <v>3</v>
      </c>
      <c r="E45" s="62" t="s">
        <v>124</v>
      </c>
      <c r="F45" s="114" t="s">
        <v>193</v>
      </c>
      <c r="G45" s="109" t="s">
        <v>170</v>
      </c>
      <c r="H45" s="109"/>
      <c r="I45" s="110">
        <v>442.5</v>
      </c>
    </row>
    <row r="46" spans="2:9" x14ac:dyDescent="0.2">
      <c r="B46" s="111">
        <f t="shared" si="1"/>
        <v>37</v>
      </c>
      <c r="C46" s="112">
        <v>43720</v>
      </c>
      <c r="D46" s="34">
        <v>3</v>
      </c>
      <c r="E46" s="62" t="s">
        <v>124</v>
      </c>
      <c r="F46" s="114" t="s">
        <v>193</v>
      </c>
      <c r="G46" s="109" t="s">
        <v>190</v>
      </c>
      <c r="H46" s="109"/>
      <c r="I46" s="110">
        <v>442.5</v>
      </c>
    </row>
    <row r="47" spans="2:9" x14ac:dyDescent="0.2">
      <c r="B47" s="111">
        <f t="shared" si="1"/>
        <v>38</v>
      </c>
      <c r="C47" s="112">
        <v>43720</v>
      </c>
      <c r="D47" s="34">
        <v>3</v>
      </c>
      <c r="E47" s="62" t="s">
        <v>124</v>
      </c>
      <c r="F47" s="114" t="s">
        <v>193</v>
      </c>
      <c r="G47" s="109" t="s">
        <v>179</v>
      </c>
      <c r="H47" s="109"/>
      <c r="I47" s="110">
        <v>442.5</v>
      </c>
    </row>
    <row r="48" spans="2:9" x14ac:dyDescent="0.2">
      <c r="B48" s="111">
        <f t="shared" si="1"/>
        <v>39</v>
      </c>
      <c r="C48" s="112">
        <v>43720</v>
      </c>
      <c r="D48" s="34">
        <v>3</v>
      </c>
      <c r="E48" s="62" t="s">
        <v>124</v>
      </c>
      <c r="F48" s="114" t="s">
        <v>193</v>
      </c>
      <c r="G48" s="109" t="s">
        <v>183</v>
      </c>
      <c r="H48" s="109"/>
      <c r="I48" s="110">
        <v>442.5</v>
      </c>
    </row>
    <row r="49" spans="2:9" x14ac:dyDescent="0.2">
      <c r="B49" s="111">
        <f t="shared" si="1"/>
        <v>40</v>
      </c>
      <c r="C49" s="112">
        <v>43731</v>
      </c>
      <c r="D49" s="34">
        <v>2</v>
      </c>
      <c r="E49" s="62" t="s">
        <v>124</v>
      </c>
      <c r="F49" s="114">
        <v>27349</v>
      </c>
      <c r="G49" s="109" t="s">
        <v>141</v>
      </c>
      <c r="H49" s="109"/>
      <c r="I49" s="110">
        <v>4620.09</v>
      </c>
    </row>
    <row r="50" spans="2:9" x14ac:dyDescent="0.2">
      <c r="B50" s="111">
        <f t="shared" si="1"/>
        <v>41</v>
      </c>
      <c r="C50" s="112">
        <v>43741</v>
      </c>
      <c r="D50" s="34">
        <v>3</v>
      </c>
      <c r="E50" s="62" t="s">
        <v>124</v>
      </c>
      <c r="F50" s="114" t="s">
        <v>193</v>
      </c>
      <c r="G50" s="109" t="s">
        <v>170</v>
      </c>
      <c r="H50" s="109"/>
      <c r="I50" s="110">
        <v>442.5</v>
      </c>
    </row>
    <row r="51" spans="2:9" x14ac:dyDescent="0.2">
      <c r="B51" s="111">
        <f t="shared" si="1"/>
        <v>42</v>
      </c>
      <c r="C51" s="112">
        <v>43741</v>
      </c>
      <c r="D51" s="34">
        <v>3</v>
      </c>
      <c r="E51" s="62" t="s">
        <v>124</v>
      </c>
      <c r="F51" s="114" t="s">
        <v>193</v>
      </c>
      <c r="G51" s="109" t="s">
        <v>179</v>
      </c>
      <c r="H51" s="109"/>
      <c r="I51" s="110">
        <v>442.5</v>
      </c>
    </row>
    <row r="52" spans="2:9" x14ac:dyDescent="0.2">
      <c r="B52" s="111">
        <f t="shared" si="1"/>
        <v>43</v>
      </c>
      <c r="C52" s="112">
        <v>43741</v>
      </c>
      <c r="D52" s="34">
        <v>3</v>
      </c>
      <c r="E52" s="62" t="s">
        <v>124</v>
      </c>
      <c r="F52" s="114" t="s">
        <v>193</v>
      </c>
      <c r="G52" s="109" t="s">
        <v>191</v>
      </c>
      <c r="H52" s="109"/>
      <c r="I52" s="110">
        <v>442.5</v>
      </c>
    </row>
    <row r="53" spans="2:9" x14ac:dyDescent="0.2">
      <c r="B53" s="111">
        <f t="shared" si="1"/>
        <v>44</v>
      </c>
      <c r="C53" s="112">
        <v>43741</v>
      </c>
      <c r="D53" s="34">
        <v>3</v>
      </c>
      <c r="E53" s="62" t="s">
        <v>124</v>
      </c>
      <c r="F53" s="114" t="s">
        <v>193</v>
      </c>
      <c r="G53" s="109" t="s">
        <v>192</v>
      </c>
      <c r="H53" s="109"/>
      <c r="I53" s="110">
        <v>442.5</v>
      </c>
    </row>
    <row r="54" spans="2:9" x14ac:dyDescent="0.2">
      <c r="B54" s="111">
        <f t="shared" si="1"/>
        <v>45</v>
      </c>
      <c r="C54" s="112">
        <v>43741</v>
      </c>
      <c r="D54" s="34">
        <v>3</v>
      </c>
      <c r="E54" s="62" t="s">
        <v>124</v>
      </c>
      <c r="F54" s="114" t="s">
        <v>193</v>
      </c>
      <c r="G54" s="109" t="s">
        <v>183</v>
      </c>
      <c r="H54" s="109"/>
      <c r="I54" s="110">
        <v>442.5</v>
      </c>
    </row>
    <row r="55" spans="2:9" x14ac:dyDescent="0.2">
      <c r="B55" s="111">
        <f t="shared" si="1"/>
        <v>46</v>
      </c>
      <c r="C55" s="112">
        <v>43767</v>
      </c>
      <c r="D55" s="34">
        <v>1</v>
      </c>
      <c r="E55" s="62" t="s">
        <v>124</v>
      </c>
      <c r="F55" s="114" t="s">
        <v>196</v>
      </c>
      <c r="G55" s="109" t="s">
        <v>141</v>
      </c>
      <c r="H55" s="109"/>
      <c r="I55" s="110">
        <v>1274.49</v>
      </c>
    </row>
    <row r="56" spans="2:9" x14ac:dyDescent="0.2">
      <c r="B56" s="111">
        <f t="shared" si="1"/>
        <v>47</v>
      </c>
      <c r="C56" s="112">
        <v>43767</v>
      </c>
      <c r="D56" s="34">
        <v>2</v>
      </c>
      <c r="E56" s="62" t="s">
        <v>124</v>
      </c>
      <c r="F56" s="114" t="s">
        <v>196</v>
      </c>
      <c r="G56" s="109" t="s">
        <v>141</v>
      </c>
      <c r="H56" s="109"/>
      <c r="I56" s="110">
        <v>900.01</v>
      </c>
    </row>
    <row r="57" spans="2:9" x14ac:dyDescent="0.2">
      <c r="B57" s="111">
        <f t="shared" si="1"/>
        <v>48</v>
      </c>
      <c r="C57" s="112">
        <v>43770</v>
      </c>
      <c r="D57" s="34">
        <v>1</v>
      </c>
      <c r="E57" s="62" t="s">
        <v>124</v>
      </c>
      <c r="F57" s="114">
        <v>27349</v>
      </c>
      <c r="G57" s="109" t="s">
        <v>141</v>
      </c>
      <c r="H57" s="109"/>
      <c r="I57" s="110">
        <v>683.56</v>
      </c>
    </row>
  </sheetData>
  <mergeCells count="9">
    <mergeCell ref="B6:I6"/>
    <mergeCell ref="B7:I7"/>
    <mergeCell ref="B8:H8"/>
    <mergeCell ref="B2:C2"/>
    <mergeCell ref="D2:I2"/>
    <mergeCell ref="B3:C3"/>
    <mergeCell ref="D3:I3"/>
    <mergeCell ref="B4:C4"/>
    <mergeCell ref="D4:I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workbookViewId="0">
      <selection activeCell="E11" sqref="E11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10.85546875" style="10" bestFit="1" customWidth="1"/>
    <col min="5" max="5" width="13.28515625" style="10" bestFit="1" customWidth="1"/>
    <col min="6" max="6" width="10.5703125" style="10" bestFit="1" customWidth="1"/>
    <col min="7" max="7" width="57.7109375" style="10" bestFit="1" customWidth="1"/>
    <col min="8" max="8" width="15" style="10" bestFit="1" customWidth="1"/>
    <col min="9" max="9" width="9.85546875" style="10" bestFit="1" customWidth="1"/>
    <col min="10" max="16384" width="9.140625" style="10"/>
  </cols>
  <sheetData>
    <row r="1" spans="1:9" x14ac:dyDescent="0.2">
      <c r="A1" s="10">
        <v>8</v>
      </c>
    </row>
    <row r="2" spans="1:9" x14ac:dyDescent="0.2">
      <c r="B2" s="134" t="s">
        <v>4</v>
      </c>
      <c r="C2" s="134"/>
      <c r="D2" s="190" t="str">
        <f>Resumo!D5:K5</f>
        <v>CONCURSO PÚBLICO PARA PREENCHIMENTO DE VAGAS PARA CARGOS TÉCNICO-ADMINISTRATIVOS DA UFCA</v>
      </c>
      <c r="E2" s="191"/>
      <c r="F2" s="191">
        <f>Resumo!F5:L5</f>
        <v>0</v>
      </c>
      <c r="G2" s="191"/>
      <c r="H2" s="191">
        <f>Resumo!H5:L5</f>
        <v>0</v>
      </c>
      <c r="I2" s="192"/>
    </row>
    <row r="3" spans="1:9" x14ac:dyDescent="0.2">
      <c r="B3" s="134" t="s">
        <v>9</v>
      </c>
      <c r="C3" s="134"/>
      <c r="D3" s="193" t="str">
        <f>Resumo!D8:K8</f>
        <v>FRANCISCO DE ASSIS NOGUEIRA</v>
      </c>
      <c r="E3" s="194"/>
      <c r="F3" s="194">
        <f>Resumo!F8:L8</f>
        <v>0</v>
      </c>
      <c r="G3" s="194"/>
      <c r="H3" s="194">
        <f>Resumo!H8:L8</f>
        <v>0</v>
      </c>
      <c r="I3" s="195"/>
    </row>
    <row r="4" spans="1:9" x14ac:dyDescent="0.2">
      <c r="B4" s="134" t="s">
        <v>5</v>
      </c>
      <c r="C4" s="134"/>
      <c r="D4" s="196" t="str">
        <f>CONCATENATE(TEXT(Resumo!H6,"dd/mm/aaa")," - ",TEXT(Resumo!I6,"dd/mm/aaa"))</f>
        <v>08/05/2019 - 04/11/2019</v>
      </c>
      <c r="E4" s="197"/>
      <c r="F4" s="197" t="str">
        <f>CONCATENATE(TEXT(Resumo!K6,"dd/mm/aaa")," - ",TEXT(Resumo!L6,"dd/mm/aaa"))</f>
        <v>00/01/1900 - 00/01/1900</v>
      </c>
      <c r="G4" s="197"/>
      <c r="H4" s="197" t="e">
        <f>CONCATENATE(TEXT(Resumo!#REF!,"dd/mm/aaa")," - ",TEXT(Resumo!#REF!,"dd/mm/aaa"))</f>
        <v>#REF!</v>
      </c>
      <c r="I4" s="198"/>
    </row>
    <row r="6" spans="1:9" x14ac:dyDescent="0.2">
      <c r="B6" s="185" t="s">
        <v>36</v>
      </c>
      <c r="C6" s="185"/>
      <c r="D6" s="185"/>
      <c r="E6" s="185"/>
      <c r="F6" s="185"/>
      <c r="G6" s="185"/>
      <c r="H6" s="185"/>
      <c r="I6" s="185"/>
    </row>
    <row r="7" spans="1:9" ht="13.5" thickBot="1" x14ac:dyDescent="0.25">
      <c r="B7" s="186" t="str">
        <f>Resumo!C17</f>
        <v>RESSARCIMENTO</v>
      </c>
      <c r="C7" s="186"/>
      <c r="D7" s="186"/>
      <c r="E7" s="186"/>
      <c r="F7" s="186"/>
      <c r="G7" s="186"/>
      <c r="H7" s="186"/>
      <c r="I7" s="186"/>
    </row>
    <row r="8" spans="1:9" ht="13.5" thickTop="1" x14ac:dyDescent="0.2">
      <c r="B8" s="199" t="s">
        <v>38</v>
      </c>
      <c r="C8" s="199"/>
      <c r="D8" s="199"/>
      <c r="E8" s="199"/>
      <c r="F8" s="199"/>
      <c r="G8" s="199"/>
      <c r="H8" s="199"/>
      <c r="I8" s="5">
        <f>SUM(tbAba05.1[VALOR])</f>
        <v>37463</v>
      </c>
    </row>
    <row r="9" spans="1:9" x14ac:dyDescent="0.2">
      <c r="B9" s="18" t="s">
        <v>39</v>
      </c>
      <c r="C9" s="18" t="s">
        <v>40</v>
      </c>
      <c r="D9" s="18" t="s">
        <v>119</v>
      </c>
      <c r="E9" s="18" t="s">
        <v>120</v>
      </c>
      <c r="F9" s="18" t="s">
        <v>125</v>
      </c>
      <c r="G9" s="18" t="s">
        <v>121</v>
      </c>
      <c r="H9" s="18" t="s">
        <v>126</v>
      </c>
      <c r="I9" s="18" t="s">
        <v>42</v>
      </c>
    </row>
    <row r="10" spans="1:9" x14ac:dyDescent="0.2">
      <c r="B10" s="29">
        <f>IF(ISNUMBER(B9),B9+1,1)</f>
        <v>1</v>
      </c>
      <c r="C10" s="30">
        <v>43776</v>
      </c>
      <c r="D10" s="34">
        <v>1</v>
      </c>
      <c r="E10" s="62" t="s">
        <v>124</v>
      </c>
      <c r="F10" s="62"/>
      <c r="G10" s="18" t="s">
        <v>127</v>
      </c>
      <c r="H10" s="18" t="s">
        <v>128</v>
      </c>
      <c r="I10" s="95">
        <v>22538.01</v>
      </c>
    </row>
    <row r="11" spans="1:9" x14ac:dyDescent="0.2">
      <c r="B11" s="111">
        <f>IF(ISNUMBER(B10),B10+1,1)</f>
        <v>2</v>
      </c>
      <c r="C11" s="120">
        <v>43776</v>
      </c>
      <c r="D11" s="113">
        <v>2</v>
      </c>
      <c r="E11" s="114" t="s">
        <v>124</v>
      </c>
      <c r="F11" s="114"/>
      <c r="G11" s="109" t="s">
        <v>127</v>
      </c>
      <c r="H11" s="109" t="s">
        <v>128</v>
      </c>
      <c r="I11" s="121">
        <v>14924.99</v>
      </c>
    </row>
  </sheetData>
  <mergeCells count="9">
    <mergeCell ref="B6:I6"/>
    <mergeCell ref="B7:I7"/>
    <mergeCell ref="B8:H8"/>
    <mergeCell ref="B2:C2"/>
    <mergeCell ref="D2:I2"/>
    <mergeCell ref="B3:C3"/>
    <mergeCell ref="D3:I3"/>
    <mergeCell ref="B4:C4"/>
    <mergeCell ref="D4:I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showRowColHeaders="0" workbookViewId="0">
      <selection activeCell="H55" sqref="H55"/>
    </sheetView>
  </sheetViews>
  <sheetFormatPr defaultRowHeight="12" x14ac:dyDescent="0.2"/>
  <cols>
    <col min="1" max="1" width="2.5703125" style="40" customWidth="1"/>
    <col min="2" max="2" width="25.28515625" style="40" bestFit="1" customWidth="1"/>
    <col min="3" max="6" width="27.85546875" style="40" customWidth="1"/>
    <col min="7" max="16384" width="9.140625" style="40"/>
  </cols>
  <sheetData>
    <row r="2" spans="2:6" x14ac:dyDescent="0.2">
      <c r="B2" s="200" t="s">
        <v>86</v>
      </c>
      <c r="C2" s="200"/>
      <c r="D2" s="200"/>
      <c r="E2" s="200"/>
      <c r="F2" s="200"/>
    </row>
    <row r="3" spans="2:6" ht="6" customHeight="1" x14ac:dyDescent="0.2"/>
    <row r="4" spans="2:6" x14ac:dyDescent="0.2">
      <c r="B4" s="41" t="s">
        <v>82</v>
      </c>
      <c r="C4" s="42" t="s">
        <v>55</v>
      </c>
      <c r="D4" s="42" t="s">
        <v>56</v>
      </c>
      <c r="E4" s="43" t="s">
        <v>85</v>
      </c>
      <c r="F4" s="43" t="s">
        <v>97</v>
      </c>
    </row>
    <row r="5" spans="2:6" x14ac:dyDescent="0.2">
      <c r="B5" s="44" t="s">
        <v>61</v>
      </c>
      <c r="C5" s="45">
        <v>6000</v>
      </c>
      <c r="D5" s="45">
        <v>2000</v>
      </c>
      <c r="E5" s="46">
        <v>3000</v>
      </c>
      <c r="F5" s="46">
        <v>1800</v>
      </c>
    </row>
    <row r="6" spans="2:6" s="50" customFormat="1" ht="6" customHeight="1" x14ac:dyDescent="0.2">
      <c r="B6" s="47" t="s">
        <v>43</v>
      </c>
      <c r="C6" s="48"/>
      <c r="D6" s="48"/>
      <c r="E6" s="49"/>
      <c r="F6" s="49"/>
    </row>
    <row r="7" spans="2:6" x14ac:dyDescent="0.2">
      <c r="B7" s="51" t="s">
        <v>62</v>
      </c>
      <c r="C7" s="52">
        <f>C5</f>
        <v>6000</v>
      </c>
      <c r="D7" s="52">
        <f>D5</f>
        <v>2000</v>
      </c>
      <c r="E7" s="53">
        <f>E5</f>
        <v>3000</v>
      </c>
      <c r="F7" s="53">
        <f>F5</f>
        <v>1800</v>
      </c>
    </row>
    <row r="8" spans="2:6" x14ac:dyDescent="0.2">
      <c r="B8" s="54" t="s">
        <v>63</v>
      </c>
      <c r="C8" s="55">
        <v>1530</v>
      </c>
      <c r="D8" s="55">
        <v>510</v>
      </c>
      <c r="E8" s="56">
        <v>765</v>
      </c>
      <c r="F8" s="56">
        <v>459</v>
      </c>
    </row>
    <row r="9" spans="2:6" x14ac:dyDescent="0.2">
      <c r="B9" s="54" t="s">
        <v>64</v>
      </c>
      <c r="C9" s="55">
        <v>480</v>
      </c>
      <c r="D9" s="55">
        <v>160</v>
      </c>
      <c r="E9" s="56">
        <v>240</v>
      </c>
      <c r="F9" s="56">
        <v>144</v>
      </c>
    </row>
    <row r="10" spans="2:6" x14ac:dyDescent="0.2">
      <c r="B10" s="54" t="s">
        <v>65</v>
      </c>
      <c r="C10" s="55">
        <v>60</v>
      </c>
      <c r="D10" s="55">
        <v>20</v>
      </c>
      <c r="E10" s="56">
        <v>30</v>
      </c>
      <c r="F10" s="56">
        <v>18</v>
      </c>
    </row>
    <row r="11" spans="2:6" x14ac:dyDescent="0.2">
      <c r="B11" s="54" t="s">
        <v>66</v>
      </c>
      <c r="C11" s="55">
        <v>230.39999999999998</v>
      </c>
      <c r="D11" s="55">
        <v>76.8</v>
      </c>
      <c r="E11" s="56">
        <v>115.19999999999999</v>
      </c>
      <c r="F11" s="56">
        <v>69.11999999999999</v>
      </c>
    </row>
    <row r="12" spans="2:6" x14ac:dyDescent="0.2">
      <c r="B12" s="54" t="s">
        <v>67</v>
      </c>
      <c r="C12" s="55">
        <v>0</v>
      </c>
      <c r="D12" s="55">
        <v>0</v>
      </c>
      <c r="E12" s="56">
        <v>0</v>
      </c>
      <c r="F12" s="56">
        <v>0</v>
      </c>
    </row>
    <row r="13" spans="2:6" x14ac:dyDescent="0.2">
      <c r="B13" s="54" t="s">
        <v>68</v>
      </c>
      <c r="C13" s="55">
        <v>580</v>
      </c>
      <c r="D13" s="55">
        <v>580</v>
      </c>
      <c r="E13" s="56">
        <v>580</v>
      </c>
      <c r="F13" s="56">
        <v>580</v>
      </c>
    </row>
    <row r="14" spans="2:6" x14ac:dyDescent="0.2">
      <c r="B14" s="54" t="s">
        <v>69</v>
      </c>
      <c r="C14" s="55">
        <f>655.6</f>
        <v>655.6</v>
      </c>
      <c r="D14" s="55">
        <v>353.94</v>
      </c>
      <c r="E14" s="56">
        <v>447.64</v>
      </c>
      <c r="F14" s="56">
        <v>500</v>
      </c>
    </row>
    <row r="15" spans="2:6" x14ac:dyDescent="0.2">
      <c r="B15" s="54" t="s">
        <v>70</v>
      </c>
      <c r="C15" s="55">
        <v>90</v>
      </c>
      <c r="D15" s="55">
        <v>30</v>
      </c>
      <c r="E15" s="56">
        <v>45</v>
      </c>
      <c r="F15" s="56">
        <v>18</v>
      </c>
    </row>
    <row r="16" spans="2:6" x14ac:dyDescent="0.2">
      <c r="B16" s="54" t="s">
        <v>71</v>
      </c>
      <c r="C16" s="55">
        <v>120</v>
      </c>
      <c r="D16" s="55">
        <v>40</v>
      </c>
      <c r="E16" s="56">
        <v>60</v>
      </c>
      <c r="F16" s="56">
        <v>18</v>
      </c>
    </row>
    <row r="17" spans="2:6" x14ac:dyDescent="0.2">
      <c r="B17" s="54" t="s">
        <v>72</v>
      </c>
      <c r="C17" s="55">
        <f>SUM(C8:C16)</f>
        <v>3746</v>
      </c>
      <c r="D17" s="55">
        <f>SUM(D8:D16)</f>
        <v>1770.74</v>
      </c>
      <c r="E17" s="56">
        <f>SUM(E8:E16)</f>
        <v>2282.84</v>
      </c>
      <c r="F17" s="56">
        <f>SUM(F8:F16)</f>
        <v>1806.12</v>
      </c>
    </row>
    <row r="18" spans="2:6" x14ac:dyDescent="0.2">
      <c r="B18" s="44" t="s">
        <v>73</v>
      </c>
      <c r="C18" s="45">
        <f>SUM(C17,C7)</f>
        <v>9746</v>
      </c>
      <c r="D18" s="45">
        <f>SUM(D17,D7)</f>
        <v>3770.74</v>
      </c>
      <c r="E18" s="46">
        <f>SUM(E17,E7)</f>
        <v>5282.84</v>
      </c>
      <c r="F18" s="46">
        <f>SUM(F17,F7)</f>
        <v>3606.12</v>
      </c>
    </row>
    <row r="19" spans="2:6" s="50" customFormat="1" ht="6" customHeight="1" x14ac:dyDescent="0.2">
      <c r="B19" s="47"/>
      <c r="C19" s="48"/>
      <c r="D19" s="48"/>
      <c r="E19" s="49"/>
      <c r="F19" s="49"/>
    </row>
    <row r="20" spans="2:6" x14ac:dyDescent="0.2">
      <c r="B20" s="51" t="s">
        <v>74</v>
      </c>
      <c r="C20" s="52"/>
      <c r="D20" s="52"/>
      <c r="E20" s="53"/>
      <c r="F20" s="53"/>
    </row>
    <row r="21" spans="2:6" x14ac:dyDescent="0.2">
      <c r="B21" s="54" t="s">
        <v>75</v>
      </c>
      <c r="C21" s="55">
        <v>666.66666666666663</v>
      </c>
      <c r="D21" s="55">
        <v>222.2222222222222</v>
      </c>
      <c r="E21" s="56">
        <v>333.33333333333331</v>
      </c>
      <c r="F21" s="56">
        <v>200</v>
      </c>
    </row>
    <row r="22" spans="2:6" x14ac:dyDescent="0.2">
      <c r="B22" s="54" t="s">
        <v>76</v>
      </c>
      <c r="C22" s="55">
        <v>500</v>
      </c>
      <c r="D22" s="55">
        <v>166.66666666666666</v>
      </c>
      <c r="E22" s="56">
        <v>250</v>
      </c>
      <c r="F22" s="56">
        <v>150</v>
      </c>
    </row>
    <row r="23" spans="2:6" x14ac:dyDescent="0.2">
      <c r="B23" s="54" t="s">
        <v>63</v>
      </c>
      <c r="C23" s="55">
        <v>297.49999999999994</v>
      </c>
      <c r="D23" s="55">
        <v>99.166666666666657</v>
      </c>
      <c r="E23" s="56">
        <v>148.74999999999997</v>
      </c>
      <c r="F23" s="56">
        <v>89.25</v>
      </c>
    </row>
    <row r="24" spans="2:6" x14ac:dyDescent="0.2">
      <c r="B24" s="54" t="s">
        <v>77</v>
      </c>
      <c r="C24" s="55">
        <v>93.333333333333329</v>
      </c>
      <c r="D24" s="55">
        <v>31.111111111111111</v>
      </c>
      <c r="E24" s="56">
        <v>46.666666666666664</v>
      </c>
      <c r="F24" s="56">
        <v>28</v>
      </c>
    </row>
    <row r="25" spans="2:6" x14ac:dyDescent="0.2">
      <c r="B25" s="54" t="s">
        <v>65</v>
      </c>
      <c r="C25" s="55">
        <v>11.666666666666666</v>
      </c>
      <c r="D25" s="55">
        <v>3.8888888888888888</v>
      </c>
      <c r="E25" s="56">
        <v>5.833333333333333</v>
      </c>
      <c r="F25" s="56">
        <v>3.5</v>
      </c>
    </row>
    <row r="26" spans="2:6" x14ac:dyDescent="0.2">
      <c r="B26" s="54" t="s">
        <v>78</v>
      </c>
      <c r="C26" s="55">
        <v>44.79999999999999</v>
      </c>
      <c r="D26" s="55">
        <v>14.93333333333333</v>
      </c>
      <c r="E26" s="56">
        <v>22.399999999999995</v>
      </c>
      <c r="F26" s="56">
        <v>13.44</v>
      </c>
    </row>
    <row r="27" spans="2:6" x14ac:dyDescent="0.2">
      <c r="B27" s="44" t="s">
        <v>79</v>
      </c>
      <c r="C27" s="45">
        <f>SUM(C21:C26)</f>
        <v>1613.9666666666665</v>
      </c>
      <c r="D27" s="45">
        <f>SUM(D21:D26)</f>
        <v>537.98888888888882</v>
      </c>
      <c r="E27" s="46">
        <f>SUM(E21:E26)</f>
        <v>806.98333333333323</v>
      </c>
      <c r="F27" s="46">
        <f>SUM(F21:F26)</f>
        <v>484.19</v>
      </c>
    </row>
    <row r="28" spans="2:6" s="50" customFormat="1" ht="6" customHeight="1" x14ac:dyDescent="0.2">
      <c r="B28" s="47"/>
      <c r="C28" s="48"/>
      <c r="D28" s="48"/>
      <c r="E28" s="49"/>
      <c r="F28" s="49"/>
    </row>
    <row r="29" spans="2:6" x14ac:dyDescent="0.2">
      <c r="B29" s="51" t="s">
        <v>81</v>
      </c>
      <c r="C29" s="52">
        <v>8088.4320000000007</v>
      </c>
      <c r="D29" s="52">
        <v>2696.1440000000002</v>
      </c>
      <c r="E29" s="53">
        <v>4044.2160000000003</v>
      </c>
      <c r="F29" s="53">
        <v>2426.5300000000002</v>
      </c>
    </row>
    <row r="30" spans="2:6" x14ac:dyDescent="0.2">
      <c r="B30" s="54" t="s">
        <v>80</v>
      </c>
      <c r="C30" s="57">
        <v>5</v>
      </c>
      <c r="D30" s="57">
        <v>4</v>
      </c>
      <c r="E30" s="58">
        <v>4</v>
      </c>
      <c r="F30" s="58">
        <v>3</v>
      </c>
    </row>
    <row r="31" spans="2:6" x14ac:dyDescent="0.2">
      <c r="B31" s="54" t="s">
        <v>84</v>
      </c>
      <c r="C31" s="55">
        <f>(C18+C27)+(C29/C30)</f>
        <v>12977.653066666668</v>
      </c>
      <c r="D31" s="55">
        <f t="shared" ref="D31:E31" si="0">(D18+D27)+(D29/D30)</f>
        <v>4982.7648888888889</v>
      </c>
      <c r="E31" s="56">
        <f t="shared" si="0"/>
        <v>7100.8773333333338</v>
      </c>
      <c r="F31" s="56">
        <f t="shared" ref="F31" si="1">(F18+F27)+(F29/F30)</f>
        <v>4899.1533333333336</v>
      </c>
    </row>
    <row r="32" spans="2:6" x14ac:dyDescent="0.2">
      <c r="B32" s="44" t="s">
        <v>83</v>
      </c>
      <c r="C32" s="45">
        <f>C31*C30</f>
        <v>64888.265333333336</v>
      </c>
      <c r="D32" s="45">
        <f t="shared" ref="D32:E32" si="2">D31*D30</f>
        <v>19931.059555555556</v>
      </c>
      <c r="E32" s="46">
        <f t="shared" si="2"/>
        <v>28403.509333333335</v>
      </c>
      <c r="F32" s="46">
        <f t="shared" ref="F32" si="3">F31*F30</f>
        <v>14697.460000000001</v>
      </c>
    </row>
    <row r="34" spans="3:6" hidden="1" x14ac:dyDescent="0.2">
      <c r="C34" s="65">
        <f>C29/C30</f>
        <v>1617.6864</v>
      </c>
      <c r="D34" s="65">
        <f>D29/D30</f>
        <v>674.03600000000006</v>
      </c>
      <c r="E34" s="65">
        <f t="shared" ref="E34:F34" si="4">E29/E30</f>
        <v>1011.0540000000001</v>
      </c>
      <c r="F34" s="65">
        <f t="shared" si="4"/>
        <v>808.84333333333336</v>
      </c>
    </row>
    <row r="35" spans="3:6" hidden="1" x14ac:dyDescent="0.2">
      <c r="C35" s="65">
        <f t="shared" ref="C35:E35" si="5">C27</f>
        <v>1613.9666666666665</v>
      </c>
      <c r="D35" s="65">
        <f>D27</f>
        <v>537.98888888888882</v>
      </c>
      <c r="E35" s="65">
        <f t="shared" si="5"/>
        <v>806.98333333333323</v>
      </c>
      <c r="F35" s="65">
        <f>F27</f>
        <v>484.19</v>
      </c>
    </row>
    <row r="36" spans="3:6" hidden="1" x14ac:dyDescent="0.2">
      <c r="C36" s="65">
        <f t="shared" ref="C36:E36" si="6">C11</f>
        <v>230.39999999999998</v>
      </c>
      <c r="D36" s="65">
        <f>D11</f>
        <v>76.8</v>
      </c>
      <c r="E36" s="65">
        <f t="shared" si="6"/>
        <v>115.19999999999999</v>
      </c>
      <c r="F36" s="65">
        <f t="shared" ref="F36" si="7">F11</f>
        <v>69.11999999999999</v>
      </c>
    </row>
    <row r="37" spans="3:6" hidden="1" x14ac:dyDescent="0.2">
      <c r="C37" s="65">
        <f t="shared" ref="C37:E38" si="8">C15</f>
        <v>90</v>
      </c>
      <c r="D37" s="65">
        <f>D15</f>
        <v>30</v>
      </c>
      <c r="E37" s="65">
        <f t="shared" si="8"/>
        <v>45</v>
      </c>
      <c r="F37" s="65">
        <f t="shared" ref="F37" si="9">F15</f>
        <v>18</v>
      </c>
    </row>
    <row r="38" spans="3:6" hidden="1" x14ac:dyDescent="0.2">
      <c r="C38" s="65">
        <f t="shared" si="8"/>
        <v>120</v>
      </c>
      <c r="D38" s="65">
        <f>D16</f>
        <v>40</v>
      </c>
      <c r="E38" s="65">
        <f t="shared" si="8"/>
        <v>60</v>
      </c>
      <c r="F38" s="65">
        <f t="shared" ref="F38" si="10">F16</f>
        <v>18</v>
      </c>
    </row>
    <row r="39" spans="3:6" hidden="1" x14ac:dyDescent="0.2">
      <c r="C39" s="65">
        <f t="shared" ref="C39" si="11">SUM(C34:C38)</f>
        <v>3672.0530666666668</v>
      </c>
      <c r="D39" s="65">
        <f>SUM(D34:D38)</f>
        <v>1358.8248888888888</v>
      </c>
      <c r="E39" s="65">
        <f t="shared" ref="E39:F39" si="12">SUM(E34:E38)</f>
        <v>2038.2373333333333</v>
      </c>
      <c r="F39" s="65">
        <f t="shared" si="12"/>
        <v>1398.1533333333332</v>
      </c>
    </row>
    <row r="40" spans="3:6" hidden="1" x14ac:dyDescent="0.2">
      <c r="C40" s="64">
        <f>C39/C5</f>
        <v>0.61200884444444448</v>
      </c>
      <c r="D40" s="64">
        <f t="shared" ref="D40:E40" si="13">D39/D5</f>
        <v>0.67941244444444437</v>
      </c>
      <c r="E40" s="64">
        <f t="shared" si="13"/>
        <v>0.67941244444444437</v>
      </c>
      <c r="F40" s="64">
        <f t="shared" ref="F40" si="14">F39/F5</f>
        <v>0.7767518518518518</v>
      </c>
    </row>
    <row r="41" spans="3:6" hidden="1" x14ac:dyDescent="0.2">
      <c r="C41" s="40">
        <v>0.61200884444444448</v>
      </c>
      <c r="D41" s="40">
        <v>0.67941244444444404</v>
      </c>
      <c r="E41" s="40">
        <v>0.67941244444444437</v>
      </c>
      <c r="F41" s="40">
        <v>0.67941244444444437</v>
      </c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5"/>
  <sheetViews>
    <sheetView showGridLines="0" workbookViewId="0">
      <selection activeCell="L35" sqref="L35"/>
    </sheetView>
  </sheetViews>
  <sheetFormatPr defaultRowHeight="12.75" x14ac:dyDescent="0.2"/>
  <cols>
    <col min="1" max="1" width="2.85546875" style="10" customWidth="1"/>
    <col min="2" max="2" width="5.42578125" style="10" bestFit="1" customWidth="1"/>
    <col min="3" max="4" width="20.28515625" style="10" customWidth="1"/>
    <col min="5" max="7" width="17.5703125" style="10" customWidth="1"/>
    <col min="8" max="8" width="9.140625" style="10"/>
    <col min="9" max="9" width="10.5703125" style="10" hidden="1" customWidth="1"/>
    <col min="10" max="10" width="0" style="10" hidden="1" customWidth="1"/>
    <col min="11" max="11" width="9.140625" style="10"/>
    <col min="12" max="12" width="12.28515625" style="10" bestFit="1" customWidth="1"/>
    <col min="13" max="16384" width="9.140625" style="10"/>
  </cols>
  <sheetData>
    <row r="2" spans="2:12" x14ac:dyDescent="0.2">
      <c r="B2" s="151" t="s">
        <v>0</v>
      </c>
      <c r="C2" s="151"/>
      <c r="D2" s="151"/>
      <c r="E2" s="151"/>
      <c r="F2" s="151"/>
      <c r="G2" s="151"/>
    </row>
    <row r="3" spans="2:12" x14ac:dyDescent="0.2">
      <c r="B3" s="152" t="s">
        <v>1</v>
      </c>
      <c r="C3" s="152"/>
      <c r="D3" s="152"/>
      <c r="E3" s="152"/>
      <c r="F3" s="152"/>
      <c r="G3" s="152"/>
    </row>
    <row r="4" spans="2:12" ht="12.75" customHeight="1" x14ac:dyDescent="0.2">
      <c r="B4" s="153" t="s">
        <v>96</v>
      </c>
      <c r="C4" s="154"/>
      <c r="D4" s="179" t="s">
        <v>3</v>
      </c>
      <c r="E4" s="180"/>
      <c r="F4" s="180"/>
      <c r="G4" s="181"/>
    </row>
    <row r="5" spans="2:12" ht="12.75" customHeight="1" x14ac:dyDescent="0.2">
      <c r="B5" s="158" t="s">
        <v>4</v>
      </c>
      <c r="C5" s="159"/>
      <c r="D5" s="161" t="s">
        <v>58</v>
      </c>
      <c r="E5" s="182"/>
      <c r="F5" s="182"/>
      <c r="G5" s="183"/>
    </row>
    <row r="6" spans="2:12" ht="15" customHeight="1" x14ac:dyDescent="0.2">
      <c r="B6" s="133" t="s">
        <v>5</v>
      </c>
      <c r="C6" s="134"/>
      <c r="D6" s="76">
        <v>44013</v>
      </c>
      <c r="E6" s="76">
        <v>44196</v>
      </c>
      <c r="F6" s="167"/>
      <c r="G6" s="140"/>
    </row>
    <row r="7" spans="2:12" ht="15" customHeight="1" x14ac:dyDescent="0.2">
      <c r="B7" s="173" t="s">
        <v>95</v>
      </c>
      <c r="C7" s="142"/>
      <c r="D7" s="90">
        <v>44013</v>
      </c>
      <c r="E7" s="90">
        <v>44182</v>
      </c>
      <c r="F7" s="167"/>
      <c r="G7" s="140"/>
    </row>
    <row r="8" spans="2:12" ht="15" customHeight="1" x14ac:dyDescent="0.2">
      <c r="B8" s="133" t="s">
        <v>7</v>
      </c>
      <c r="C8" s="134"/>
      <c r="D8" s="135" t="s">
        <v>8</v>
      </c>
      <c r="E8" s="136"/>
      <c r="F8" s="136"/>
      <c r="G8" s="168"/>
      <c r="L8" s="87">
        <v>180258.09</v>
      </c>
    </row>
    <row r="9" spans="2:12" ht="15" customHeight="1" x14ac:dyDescent="0.2">
      <c r="B9" s="133" t="s">
        <v>9</v>
      </c>
      <c r="C9" s="134"/>
      <c r="D9" s="135" t="s">
        <v>10</v>
      </c>
      <c r="E9" s="136"/>
      <c r="F9" s="136"/>
      <c r="G9" s="168"/>
      <c r="L9" s="87">
        <v>141330.07999999999</v>
      </c>
    </row>
    <row r="10" spans="2:12" ht="15" customHeight="1" x14ac:dyDescent="0.2">
      <c r="B10" s="174" t="s">
        <v>11</v>
      </c>
      <c r="C10" s="175"/>
      <c r="D10" s="169" t="s">
        <v>33</v>
      </c>
      <c r="E10" s="170"/>
      <c r="F10" s="170"/>
      <c r="G10" s="171"/>
      <c r="L10" s="87">
        <v>69794.259999999995</v>
      </c>
    </row>
    <row r="11" spans="2:12" x14ac:dyDescent="0.2">
      <c r="B11" s="176" t="s">
        <v>12</v>
      </c>
      <c r="C11" s="177"/>
      <c r="D11" s="177"/>
      <c r="E11" s="177"/>
      <c r="F11" s="177"/>
      <c r="G11" s="178"/>
      <c r="L11" s="87">
        <f>SUM(L8:L10)</f>
        <v>391382.43</v>
      </c>
    </row>
    <row r="12" spans="2:12" s="14" customFormat="1" ht="26.25" customHeight="1" x14ac:dyDescent="0.2">
      <c r="B12" s="82" t="s">
        <v>13</v>
      </c>
      <c r="C12" s="172" t="s">
        <v>14</v>
      </c>
      <c r="D12" s="172"/>
      <c r="E12" s="85" t="s">
        <v>15</v>
      </c>
      <c r="F12" s="85" t="s">
        <v>16</v>
      </c>
      <c r="G12" s="86" t="s">
        <v>100</v>
      </c>
      <c r="I12" s="14" t="s">
        <v>93</v>
      </c>
      <c r="J12" s="14" t="s">
        <v>94</v>
      </c>
    </row>
    <row r="13" spans="2:12" x14ac:dyDescent="0.2">
      <c r="B13" s="89">
        <v>1</v>
      </c>
      <c r="C13" s="71" t="s">
        <v>101</v>
      </c>
      <c r="D13" s="71"/>
      <c r="E13" s="72">
        <v>217853.79</v>
      </c>
      <c r="F13" s="72">
        <f>L13</f>
        <v>185571.10859462753</v>
      </c>
      <c r="G13" s="73">
        <f>IFERROR('Resumo (2)'!$E13-'Resumo (2)'!$F13,"---")</f>
        <v>32282.681405372481</v>
      </c>
      <c r="I13" s="10">
        <f>SUMIF(orcamento[Rubrica],'Resumo (2)'!$C13,orcamento[Valor Programado])</f>
        <v>0</v>
      </c>
      <c r="J13" s="10" t="e">
        <f>SUMIF(#REF!,'Resumo (2)'!$C13,#REF!)</f>
        <v>#REF!</v>
      </c>
      <c r="K13" s="10">
        <f>E13/$E$29</f>
        <v>0.47414266551165191</v>
      </c>
      <c r="L13" s="88">
        <f>$L$11*K13</f>
        <v>185571.10859462753</v>
      </c>
    </row>
    <row r="14" spans="2:12" x14ac:dyDescent="0.2">
      <c r="B14" s="60">
        <v>2</v>
      </c>
      <c r="C14" s="77" t="s">
        <v>102</v>
      </c>
      <c r="D14" s="77"/>
      <c r="E14" s="78">
        <v>114666.53</v>
      </c>
      <c r="F14" s="78">
        <f t="shared" ref="F14:F28" si="0">L14</f>
        <v>97674.661022877364</v>
      </c>
      <c r="G14" s="74">
        <f>IFERROR('Resumo (2)'!$E14-'Resumo (2)'!$F14,"---")</f>
        <v>16991.868977122635</v>
      </c>
      <c r="I14" s="10">
        <f>SUMIF(orcamento[Rubrica],'Resumo (2)'!$C14,orcamento[Valor Programado])</f>
        <v>0</v>
      </c>
      <c r="J14" s="10" t="e">
        <f>SUMIF(#REF!,'Resumo (2)'!$C14,#REF!)</f>
        <v>#REF!</v>
      </c>
      <c r="K14" s="10">
        <f t="shared" ref="K14:K28" si="1">E14/$E$29</f>
        <v>0.24956322393643826</v>
      </c>
      <c r="L14" s="88">
        <f t="shared" ref="L14:L28" si="2">$L$11*K14</f>
        <v>97674.661022877364</v>
      </c>
    </row>
    <row r="15" spans="2:12" x14ac:dyDescent="0.2">
      <c r="B15" s="66">
        <v>3</v>
      </c>
      <c r="C15" s="79" t="s">
        <v>107</v>
      </c>
      <c r="D15" s="79"/>
      <c r="E15" s="80">
        <v>0</v>
      </c>
      <c r="F15" s="80">
        <f t="shared" si="0"/>
        <v>0</v>
      </c>
      <c r="G15" s="75">
        <f>IFERROR('Resumo (2)'!$E15-'Resumo (2)'!$F15,"---")</f>
        <v>0</v>
      </c>
      <c r="I15" s="10">
        <f>SUMIF(orcamento[Rubrica],'Resumo (2)'!$C15,orcamento[Valor Programado])</f>
        <v>0</v>
      </c>
      <c r="J15" s="10" t="e">
        <f>SUMIF(#REF!,'Resumo (2)'!$C15,#REF!)</f>
        <v>#REF!</v>
      </c>
      <c r="K15" s="10">
        <f t="shared" si="1"/>
        <v>0</v>
      </c>
      <c r="L15" s="88">
        <f t="shared" si="2"/>
        <v>0</v>
      </c>
    </row>
    <row r="16" spans="2:12" x14ac:dyDescent="0.2">
      <c r="B16" s="60">
        <v>4</v>
      </c>
      <c r="C16" s="77" t="s">
        <v>103</v>
      </c>
      <c r="D16" s="77"/>
      <c r="E16" s="78">
        <v>1500</v>
      </c>
      <c r="F16" s="78">
        <f t="shared" si="0"/>
        <v>1277.7223792707084</v>
      </c>
      <c r="G16" s="74">
        <f>IFERROR('Resumo (2)'!$E16-'Resumo (2)'!$F16,"---")</f>
        <v>222.27762072929158</v>
      </c>
      <c r="I16" s="10">
        <f>SUMIF(orcamento[Rubrica],'Resumo (2)'!$C16,orcamento[Valor Programado])</f>
        <v>0</v>
      </c>
      <c r="J16" s="10" t="e">
        <f>SUMIF(#REF!,'Resumo (2)'!$C16,#REF!)</f>
        <v>#REF!</v>
      </c>
      <c r="K16" s="10">
        <f t="shared" si="1"/>
        <v>3.2646390878372043E-3</v>
      </c>
      <c r="L16" s="88">
        <f t="shared" si="2"/>
        <v>1277.7223792707084</v>
      </c>
    </row>
    <row r="17" spans="2:12" x14ac:dyDescent="0.2">
      <c r="B17" s="66">
        <v>5</v>
      </c>
      <c r="C17" s="79" t="s">
        <v>104</v>
      </c>
      <c r="D17" s="79"/>
      <c r="E17" s="80">
        <v>0</v>
      </c>
      <c r="F17" s="80">
        <f t="shared" si="0"/>
        <v>0</v>
      </c>
      <c r="G17" s="75">
        <f>IFERROR('Resumo (2)'!$E17-'Resumo (2)'!$F17,"---")</f>
        <v>0</v>
      </c>
      <c r="I17" s="10">
        <f>SUMIF(orcamento[Rubrica],'Resumo (2)'!$C17,orcamento[Valor Programado])</f>
        <v>0</v>
      </c>
      <c r="J17" s="10" t="e">
        <f>SUMIF(#REF!,'Resumo (2)'!$C17,#REF!)</f>
        <v>#REF!</v>
      </c>
      <c r="K17" s="10">
        <f t="shared" si="1"/>
        <v>0</v>
      </c>
      <c r="L17" s="88">
        <f t="shared" si="2"/>
        <v>0</v>
      </c>
    </row>
    <row r="18" spans="2:12" x14ac:dyDescent="0.2">
      <c r="B18" s="60">
        <v>6</v>
      </c>
      <c r="C18" s="77" t="s">
        <v>105</v>
      </c>
      <c r="D18" s="77"/>
      <c r="E18" s="78">
        <v>0</v>
      </c>
      <c r="F18" s="78">
        <f t="shared" si="0"/>
        <v>0</v>
      </c>
      <c r="G18" s="74">
        <f>IFERROR('Resumo (2)'!$E18-'Resumo (2)'!$F18,"---")</f>
        <v>0</v>
      </c>
      <c r="I18" s="10">
        <f>SUMIF(orcamento[Rubrica],'Resumo (2)'!$C18,orcamento[Valor Programado])</f>
        <v>0</v>
      </c>
      <c r="J18" s="10" t="e">
        <f>SUMIF(#REF!,'Resumo (2)'!$C18,#REF!)</f>
        <v>#REF!</v>
      </c>
      <c r="K18" s="10">
        <f t="shared" si="1"/>
        <v>0</v>
      </c>
      <c r="L18" s="88">
        <f t="shared" si="2"/>
        <v>0</v>
      </c>
    </row>
    <row r="19" spans="2:12" x14ac:dyDescent="0.2">
      <c r="B19" s="66">
        <v>7</v>
      </c>
      <c r="C19" s="79" t="s">
        <v>108</v>
      </c>
      <c r="D19" s="79"/>
      <c r="E19" s="80">
        <v>38020</v>
      </c>
      <c r="F19" s="80">
        <f t="shared" si="0"/>
        <v>32386.003239914888</v>
      </c>
      <c r="G19" s="75">
        <f>IFERROR('Resumo (2)'!$E19-'Resumo (2)'!$F19,"---")</f>
        <v>5633.9967600851123</v>
      </c>
      <c r="I19" s="10">
        <f>SUMIF(orcamento[Rubrica],'Resumo (2)'!$C19,orcamento[Valor Programado])</f>
        <v>0</v>
      </c>
      <c r="J19" s="10" t="e">
        <f>SUMIF(#REF!,'Resumo (2)'!$C19,#REF!)</f>
        <v>#REF!</v>
      </c>
      <c r="K19" s="10">
        <f t="shared" si="1"/>
        <v>8.274771874638033E-2</v>
      </c>
      <c r="L19" s="88">
        <f t="shared" si="2"/>
        <v>32386.003239914888</v>
      </c>
    </row>
    <row r="20" spans="2:12" x14ac:dyDescent="0.2">
      <c r="B20" s="60">
        <v>8</v>
      </c>
      <c r="C20" s="77" t="s">
        <v>109</v>
      </c>
      <c r="D20" s="77"/>
      <c r="E20" s="78">
        <v>1800</v>
      </c>
      <c r="F20" s="78">
        <f t="shared" si="0"/>
        <v>1533.2668551248503</v>
      </c>
      <c r="G20" s="74">
        <f>IFERROR('Resumo (2)'!$E20-'Resumo (2)'!$F20,"---")</f>
        <v>266.73314487514972</v>
      </c>
      <c r="I20" s="10">
        <f>SUMIF(orcamento[Rubrica],'Resumo (2)'!$C20,orcamento[Valor Programado])</f>
        <v>0</v>
      </c>
      <c r="J20" s="10" t="e">
        <f>SUMIF(#REF!,'Resumo (2)'!$C20,#REF!)</f>
        <v>#REF!</v>
      </c>
      <c r="K20" s="10">
        <f t="shared" si="1"/>
        <v>3.9175669054046453E-3</v>
      </c>
      <c r="L20" s="88">
        <f t="shared" si="2"/>
        <v>1533.2668551248503</v>
      </c>
    </row>
    <row r="21" spans="2:12" x14ac:dyDescent="0.2">
      <c r="B21" s="66">
        <v>9</v>
      </c>
      <c r="C21" s="79" t="s">
        <v>110</v>
      </c>
      <c r="D21" s="79"/>
      <c r="E21" s="80">
        <v>0</v>
      </c>
      <c r="F21" s="80">
        <f t="shared" si="0"/>
        <v>0</v>
      </c>
      <c r="G21" s="75">
        <f>IFERROR('Resumo (2)'!$E21-'Resumo (2)'!$F21,"---")</f>
        <v>0</v>
      </c>
      <c r="I21" s="10">
        <f>SUMIF(orcamento[Rubrica],'Resumo (2)'!$C21,orcamento[Valor Programado])</f>
        <v>0</v>
      </c>
      <c r="J21" s="10" t="e">
        <f>SUMIF(#REF!,'Resumo (2)'!$C21,#REF!)</f>
        <v>#REF!</v>
      </c>
      <c r="K21" s="10">
        <f t="shared" si="1"/>
        <v>0</v>
      </c>
      <c r="L21" s="88">
        <f t="shared" si="2"/>
        <v>0</v>
      </c>
    </row>
    <row r="22" spans="2:12" x14ac:dyDescent="0.2">
      <c r="B22" s="60">
        <v>10</v>
      </c>
      <c r="C22" s="77" t="s">
        <v>111</v>
      </c>
      <c r="D22" s="77"/>
      <c r="E22" s="78">
        <v>0</v>
      </c>
      <c r="F22" s="78">
        <f t="shared" si="0"/>
        <v>0</v>
      </c>
      <c r="G22" s="74">
        <f>IFERROR('Resumo (2)'!$E22-'Resumo (2)'!$F22,"---")</f>
        <v>0</v>
      </c>
      <c r="I22" s="10">
        <f>SUMIF(orcamento[Rubrica],'Resumo (2)'!$C22,orcamento[Valor Programado])</f>
        <v>0</v>
      </c>
      <c r="J22" s="10" t="e">
        <f>SUMIF(#REF!,'Resumo (2)'!$C22,#REF!)</f>
        <v>#REF!</v>
      </c>
      <c r="K22" s="10">
        <f t="shared" si="1"/>
        <v>0</v>
      </c>
      <c r="L22" s="88">
        <f t="shared" si="2"/>
        <v>0</v>
      </c>
    </row>
    <row r="23" spans="2:12" x14ac:dyDescent="0.2">
      <c r="B23" s="66">
        <v>11</v>
      </c>
      <c r="C23" s="79" t="s">
        <v>115</v>
      </c>
      <c r="D23" s="79"/>
      <c r="E23" s="80">
        <v>1800</v>
      </c>
      <c r="F23" s="80">
        <f t="shared" si="0"/>
        <v>1533.2668551248503</v>
      </c>
      <c r="G23" s="75">
        <f>IFERROR('Resumo (2)'!$E23-'Resumo (2)'!$F23,"---")</f>
        <v>266.73314487514972</v>
      </c>
      <c r="I23" s="10">
        <f>SUMIF(orcamento[Rubrica],'Resumo (2)'!$C23,orcamento[Valor Programado])</f>
        <v>0</v>
      </c>
      <c r="J23" s="10" t="e">
        <f>SUMIF(#REF!,'Resumo (2)'!$C23,#REF!)</f>
        <v>#REF!</v>
      </c>
      <c r="K23" s="10">
        <f t="shared" si="1"/>
        <v>3.9175669054046453E-3</v>
      </c>
      <c r="L23" s="88">
        <f t="shared" si="2"/>
        <v>1533.2668551248503</v>
      </c>
    </row>
    <row r="24" spans="2:12" x14ac:dyDescent="0.2">
      <c r="B24" s="60">
        <v>12</v>
      </c>
      <c r="C24" s="77" t="s">
        <v>112</v>
      </c>
      <c r="D24" s="77"/>
      <c r="E24" s="78">
        <v>500</v>
      </c>
      <c r="F24" s="78">
        <f t="shared" si="0"/>
        <v>425.90745975690282</v>
      </c>
      <c r="G24" s="74">
        <f>IFERROR('Resumo (2)'!$E24-'Resumo (2)'!$F24,"---")</f>
        <v>74.092540243097176</v>
      </c>
      <c r="I24" s="10">
        <f>SUMIF(orcamento[Rubrica],'Resumo (2)'!$C24,orcamento[Valor Programado])</f>
        <v>0</v>
      </c>
      <c r="J24" s="10" t="e">
        <f>SUMIF(#REF!,'Resumo (2)'!$C24,#REF!)</f>
        <v>#REF!</v>
      </c>
      <c r="K24" s="10">
        <f t="shared" si="1"/>
        <v>1.0882130292790681E-3</v>
      </c>
      <c r="L24" s="88">
        <f t="shared" si="2"/>
        <v>425.90745975690282</v>
      </c>
    </row>
    <row r="25" spans="2:12" x14ac:dyDescent="0.2">
      <c r="B25" s="66">
        <v>13</v>
      </c>
      <c r="C25" s="79" t="s">
        <v>113</v>
      </c>
      <c r="D25" s="79"/>
      <c r="E25" s="80">
        <v>1000</v>
      </c>
      <c r="F25" s="80">
        <f t="shared" si="0"/>
        <v>851.81491951380565</v>
      </c>
      <c r="G25" s="75">
        <f>IFERROR('Resumo (2)'!$E25-'Resumo (2)'!$F25,"---")</f>
        <v>148.18508048619435</v>
      </c>
      <c r="I25" s="10">
        <f>SUMIF(orcamento[Rubrica],'Resumo (2)'!$C25,orcamento[Valor Programado])</f>
        <v>0</v>
      </c>
      <c r="J25" s="10" t="e">
        <f>SUMIF(#REF!,'Resumo (2)'!$C25,#REF!)</f>
        <v>#REF!</v>
      </c>
      <c r="K25" s="10">
        <f t="shared" si="1"/>
        <v>2.1764260585581362E-3</v>
      </c>
      <c r="L25" s="88">
        <f t="shared" si="2"/>
        <v>851.81491951380565</v>
      </c>
    </row>
    <row r="26" spans="2:12" x14ac:dyDescent="0.2">
      <c r="B26" s="60">
        <v>14</v>
      </c>
      <c r="C26" s="77" t="s">
        <v>116</v>
      </c>
      <c r="D26" s="77"/>
      <c r="E26" s="78">
        <v>0</v>
      </c>
      <c r="F26" s="78">
        <f t="shared" si="0"/>
        <v>0</v>
      </c>
      <c r="G26" s="74">
        <f>IFERROR('Resumo (2)'!$E26-'Resumo (2)'!$F26,"---")</f>
        <v>0</v>
      </c>
      <c r="I26" s="10">
        <f>SUMIF(orcamento[Rubrica],'Resumo (2)'!$C26,orcamento[Valor Programado])</f>
        <v>0</v>
      </c>
      <c r="J26" s="10" t="e">
        <f>SUMIF(#REF!,'Resumo (2)'!$C26,#REF!)</f>
        <v>#REF!</v>
      </c>
      <c r="K26" s="10">
        <f t="shared" si="1"/>
        <v>0</v>
      </c>
      <c r="L26" s="88">
        <f t="shared" si="2"/>
        <v>0</v>
      </c>
    </row>
    <row r="27" spans="2:12" x14ac:dyDescent="0.2">
      <c r="B27" s="66">
        <v>15</v>
      </c>
      <c r="C27" s="79" t="s">
        <v>106</v>
      </c>
      <c r="D27" s="79"/>
      <c r="E27" s="80">
        <v>3300</v>
      </c>
      <c r="F27" s="80">
        <f t="shared" si="0"/>
        <v>2810.9892343955585</v>
      </c>
      <c r="G27" s="75">
        <f>IFERROR('Resumo (2)'!$E27-'Resumo (2)'!$F27,"---")</f>
        <v>489.01076560444153</v>
      </c>
      <c r="I27" s="10">
        <f>SUMIF(orcamento[Rubrica],'Resumo (2)'!$C27,orcamento[Valor Programado])</f>
        <v>0</v>
      </c>
      <c r="J27" s="10" t="e">
        <f>SUMIF(#REF!,'Resumo (2)'!$C27,#REF!)</f>
        <v>#REF!</v>
      </c>
      <c r="K27" s="10">
        <f t="shared" si="1"/>
        <v>7.1822059932418487E-3</v>
      </c>
      <c r="L27" s="88">
        <f t="shared" si="2"/>
        <v>2810.9892343955585</v>
      </c>
    </row>
    <row r="28" spans="2:12" x14ac:dyDescent="0.2">
      <c r="B28" s="60">
        <v>16</v>
      </c>
      <c r="C28" s="77" t="s">
        <v>114</v>
      </c>
      <c r="D28" s="77"/>
      <c r="E28" s="78">
        <v>79028.539999999994</v>
      </c>
      <c r="F28" s="78">
        <f t="shared" si="0"/>
        <v>67317.689439393551</v>
      </c>
      <c r="G28" s="74">
        <f>IFERROR('Resumo (2)'!$E28-'Resumo (2)'!$F28,"---")</f>
        <v>11710.850560606443</v>
      </c>
      <c r="I28" s="10">
        <f>SUMIF(orcamento[Rubrica],'Resumo (2)'!$C28,orcamento[Valor Programado])</f>
        <v>0</v>
      </c>
      <c r="J28" s="10" t="e">
        <f>SUMIF(#REF!,'Resumo (2)'!$C28,#REF!)</f>
        <v>#REF!</v>
      </c>
      <c r="K28" s="10">
        <f t="shared" si="1"/>
        <v>0.17199977382580398</v>
      </c>
      <c r="L28" s="88">
        <f t="shared" si="2"/>
        <v>67317.689439393551</v>
      </c>
    </row>
    <row r="29" spans="2:12" ht="15" x14ac:dyDescent="0.25">
      <c r="B29" s="67" t="s">
        <v>34</v>
      </c>
      <c r="C29" s="68"/>
      <c r="D29" s="81"/>
      <c r="E29" s="69">
        <f>SUM(E13:E28)</f>
        <v>459468.86</v>
      </c>
      <c r="F29" s="69">
        <f>SUBTOTAL(109,'Resumo (2)'!$F$13:$F$28)</f>
        <v>391382.43000000005</v>
      </c>
      <c r="G29" s="70">
        <f>SUBTOTAL(109,'Resumo (2)'!$G$13:$G$28)</f>
        <v>68086.429999999993</v>
      </c>
    </row>
    <row r="36" spans="5:7" ht="15" x14ac:dyDescent="0.25">
      <c r="F36"/>
      <c r="G36" s="83"/>
    </row>
    <row r="37" spans="5:7" ht="15" x14ac:dyDescent="0.25">
      <c r="F37"/>
      <c r="G37" s="83"/>
    </row>
    <row r="38" spans="5:7" ht="16.5" x14ac:dyDescent="0.3">
      <c r="E38" s="165" t="s">
        <v>98</v>
      </c>
      <c r="F38" s="165"/>
      <c r="G38" s="165"/>
    </row>
    <row r="39" spans="5:7" ht="16.5" x14ac:dyDescent="0.3">
      <c r="E39" s="166" t="s">
        <v>99</v>
      </c>
      <c r="F39" s="166"/>
      <c r="G39" s="166"/>
    </row>
    <row r="40" spans="5:7" ht="15" x14ac:dyDescent="0.25">
      <c r="E40" s="84"/>
      <c r="F40" s="84"/>
      <c r="G40" s="84"/>
    </row>
    <row r="41" spans="5:7" ht="15" x14ac:dyDescent="0.25">
      <c r="E41" s="84"/>
      <c r="F41" s="84"/>
      <c r="G41" s="84"/>
    </row>
    <row r="42" spans="5:7" ht="15" x14ac:dyDescent="0.25">
      <c r="E42" s="84"/>
      <c r="F42" s="84"/>
      <c r="G42" s="84"/>
    </row>
    <row r="43" spans="5:7" ht="15" x14ac:dyDescent="0.25">
      <c r="E43" s="84"/>
      <c r="F43" s="84"/>
      <c r="G43" s="84"/>
    </row>
    <row r="44" spans="5:7" ht="15" x14ac:dyDescent="0.25">
      <c r="E44" s="84"/>
      <c r="F44" s="84"/>
      <c r="G44" s="84"/>
    </row>
    <row r="45" spans="5:7" ht="15" x14ac:dyDescent="0.25">
      <c r="E45" s="84"/>
      <c r="F45" s="84"/>
      <c r="G45" s="84"/>
    </row>
    <row r="53" spans="2:7" ht="15" customHeight="1" x14ac:dyDescent="0.2">
      <c r="B53" s="164"/>
      <c r="C53" s="164"/>
      <c r="D53" s="164"/>
      <c r="E53" s="163"/>
      <c r="F53" s="163"/>
      <c r="G53" s="163"/>
    </row>
    <row r="54" spans="2:7" ht="15" customHeight="1" x14ac:dyDescent="0.2">
      <c r="B54" s="164"/>
      <c r="C54" s="164"/>
      <c r="D54" s="164"/>
      <c r="E54" s="163"/>
      <c r="F54" s="163"/>
      <c r="G54" s="163"/>
    </row>
    <row r="55" spans="2:7" ht="15" customHeight="1" x14ac:dyDescent="0.2">
      <c r="B55" s="164"/>
      <c r="C55" s="164"/>
      <c r="D55" s="164"/>
      <c r="E55" s="163"/>
      <c r="F55" s="163"/>
      <c r="G55" s="163"/>
    </row>
  </sheetData>
  <mergeCells count="25">
    <mergeCell ref="B2:G2"/>
    <mergeCell ref="B3:G3"/>
    <mergeCell ref="B4:C4"/>
    <mergeCell ref="B5:C5"/>
    <mergeCell ref="D4:G4"/>
    <mergeCell ref="D5:G5"/>
    <mergeCell ref="E38:G38"/>
    <mergeCell ref="E39:G39"/>
    <mergeCell ref="F6:G7"/>
    <mergeCell ref="D8:G8"/>
    <mergeCell ref="D9:G9"/>
    <mergeCell ref="D10:G10"/>
    <mergeCell ref="C12:D12"/>
    <mergeCell ref="B7:C7"/>
    <mergeCell ref="B10:C10"/>
    <mergeCell ref="B11:G11"/>
    <mergeCell ref="B6:C6"/>
    <mergeCell ref="B8:C8"/>
    <mergeCell ref="B9:C9"/>
    <mergeCell ref="E53:G53"/>
    <mergeCell ref="E54:G54"/>
    <mergeCell ref="E55:G55"/>
    <mergeCell ref="B53:D53"/>
    <mergeCell ref="B54:D54"/>
    <mergeCell ref="B55:D5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5"/>
  <sheetViews>
    <sheetView showGridLines="0" zoomScale="90" zoomScaleNormal="90" workbookViewId="0">
      <selection activeCell="I4" sqref="I4"/>
    </sheetView>
  </sheetViews>
  <sheetFormatPr defaultRowHeight="15" x14ac:dyDescent="0.25"/>
  <cols>
    <col min="1" max="1" width="3" customWidth="1"/>
    <col min="2" max="2" width="5.28515625" customWidth="1"/>
    <col min="3" max="3" width="12.140625" bestFit="1" customWidth="1"/>
    <col min="4" max="4" width="8.5703125" bestFit="1" customWidth="1"/>
    <col min="5" max="5" width="41.85546875" style="31" bestFit="1" customWidth="1"/>
    <col min="6" max="6" width="9.140625" customWidth="1"/>
    <col min="7" max="7" width="15.42578125" customWidth="1"/>
    <col min="8" max="8" width="19" customWidth="1"/>
    <col min="9" max="10" width="11.28515625" bestFit="1" customWidth="1"/>
  </cols>
  <sheetData>
    <row r="2" spans="2:10" x14ac:dyDescent="0.25">
      <c r="B2" s="35" t="s">
        <v>87</v>
      </c>
      <c r="C2" s="35" t="s">
        <v>14</v>
      </c>
      <c r="D2" s="35" t="s">
        <v>52</v>
      </c>
      <c r="E2" s="35" t="s">
        <v>88</v>
      </c>
      <c r="F2" s="35" t="s">
        <v>89</v>
      </c>
      <c r="G2" s="35" t="s">
        <v>90</v>
      </c>
      <c r="H2" s="35" t="s">
        <v>91</v>
      </c>
      <c r="I2" s="35" t="s">
        <v>19</v>
      </c>
      <c r="J2" s="35" t="s">
        <v>92</v>
      </c>
    </row>
    <row r="3" spans="2:10" x14ac:dyDescent="0.25">
      <c r="B3" s="35" t="s">
        <v>1052</v>
      </c>
      <c r="C3" s="7" t="s">
        <v>134</v>
      </c>
      <c r="D3" s="35"/>
      <c r="E3" s="36" t="s">
        <v>1031</v>
      </c>
      <c r="F3" s="39">
        <v>2.4</v>
      </c>
      <c r="G3" s="37">
        <v>10500</v>
      </c>
      <c r="H3" s="37">
        <f t="shared" ref="H3" si="0">G3*F3</f>
        <v>25200</v>
      </c>
      <c r="I3" s="38">
        <f>totalTarifasBancarias</f>
        <v>19609.190000000028</v>
      </c>
      <c r="J3" s="38">
        <f>orcamento[[#This Row],[Valor Programado]]-orcamento[[#This Row],[Utilizado]]</f>
        <v>5590.8099999999722</v>
      </c>
    </row>
    <row r="4" spans="2:10" x14ac:dyDescent="0.25">
      <c r="B4" s="35" t="s">
        <v>1053</v>
      </c>
      <c r="C4" s="7" t="s">
        <v>134</v>
      </c>
      <c r="D4" s="35"/>
      <c r="E4" s="36" t="s">
        <v>1032</v>
      </c>
      <c r="F4" s="39">
        <v>2.4</v>
      </c>
      <c r="G4" s="37">
        <v>10500</v>
      </c>
      <c r="H4" s="37">
        <f t="shared" ref="H4:H20" si="1">G4*F4</f>
        <v>25200</v>
      </c>
      <c r="I4" s="38">
        <f>SUMIF(tbAba01[ÍTEM],orcamento[[#This Row],[N°]],tbAba01[VALOR])</f>
        <v>23100</v>
      </c>
      <c r="J4" s="38">
        <f>orcamento[[#This Row],[Valor Programado]]-orcamento[[#This Row],[Utilizado]]</f>
        <v>2100</v>
      </c>
    </row>
    <row r="5" spans="2:10" x14ac:dyDescent="0.25">
      <c r="B5" s="35" t="s">
        <v>1054</v>
      </c>
      <c r="C5" s="7" t="s">
        <v>134</v>
      </c>
      <c r="D5" s="35"/>
      <c r="E5" s="36" t="s">
        <v>1033</v>
      </c>
      <c r="F5" s="39">
        <v>2</v>
      </c>
      <c r="G5" s="37">
        <v>10500</v>
      </c>
      <c r="H5" s="37">
        <f t="shared" si="1"/>
        <v>21000</v>
      </c>
      <c r="I5" s="38">
        <f>SUMIF(tbAba01[ÍTEM],orcamento[[#This Row],[N°]],tbAba01[VALOR])</f>
        <v>20680</v>
      </c>
      <c r="J5" s="38">
        <f>orcamento[[#This Row],[Valor Programado]]-orcamento[[#This Row],[Utilizado]]</f>
        <v>320</v>
      </c>
    </row>
    <row r="6" spans="2:10" x14ac:dyDescent="0.25">
      <c r="B6" s="35" t="s">
        <v>1055</v>
      </c>
      <c r="C6" s="7" t="s">
        <v>134</v>
      </c>
      <c r="D6" s="35"/>
      <c r="E6" s="36" t="s">
        <v>1034</v>
      </c>
      <c r="F6" s="39">
        <v>0</v>
      </c>
      <c r="G6" s="37">
        <v>0</v>
      </c>
      <c r="H6" s="37">
        <f t="shared" si="1"/>
        <v>0</v>
      </c>
      <c r="I6" s="38">
        <f>SUMIF(tbAba01[ÍTEM],orcamento[[#This Row],[N°]],tbAba01[VALOR])</f>
        <v>0</v>
      </c>
      <c r="J6" s="38">
        <f>orcamento[[#This Row],[Valor Programado]]-orcamento[[#This Row],[Utilizado]]</f>
        <v>0</v>
      </c>
    </row>
    <row r="7" spans="2:10" x14ac:dyDescent="0.25">
      <c r="B7" s="35" t="s">
        <v>1056</v>
      </c>
      <c r="C7" s="7" t="s">
        <v>134</v>
      </c>
      <c r="D7" s="35"/>
      <c r="E7" s="36" t="s">
        <v>1035</v>
      </c>
      <c r="F7" s="39">
        <v>25</v>
      </c>
      <c r="G7" s="37">
        <v>240</v>
      </c>
      <c r="H7" s="37">
        <f t="shared" si="1"/>
        <v>6000</v>
      </c>
      <c r="I7" s="38">
        <f>SUMIF(tbAba01[ÍTEM],orcamento[[#This Row],[N°]],tbAba01[VALOR])</f>
        <v>3978</v>
      </c>
      <c r="J7" s="38">
        <f>orcamento[[#This Row],[Valor Programado]]-orcamento[[#This Row],[Utilizado]]</f>
        <v>2022</v>
      </c>
    </row>
    <row r="8" spans="2:10" x14ac:dyDescent="0.25">
      <c r="B8" s="35" t="s">
        <v>1047</v>
      </c>
      <c r="C8" s="7" t="s">
        <v>134</v>
      </c>
      <c r="D8" s="35"/>
      <c r="E8" s="36" t="s">
        <v>1036</v>
      </c>
      <c r="F8" s="39">
        <v>4</v>
      </c>
      <c r="G8" s="37">
        <v>7000</v>
      </c>
      <c r="H8" s="37">
        <f t="shared" si="1"/>
        <v>28000</v>
      </c>
      <c r="I8" s="38">
        <f>SUMIF(tbAba01[ÍTEM],orcamento[[#This Row],[N°]],tbAba01[VALOR])</f>
        <v>28000</v>
      </c>
      <c r="J8" s="38">
        <f>orcamento[[#This Row],[Valor Programado]]-orcamento[[#This Row],[Utilizado]]</f>
        <v>0</v>
      </c>
    </row>
    <row r="9" spans="2:10" x14ac:dyDescent="0.25">
      <c r="B9" s="35" t="s">
        <v>1048</v>
      </c>
      <c r="C9" s="7" t="s">
        <v>134</v>
      </c>
      <c r="D9" s="35"/>
      <c r="E9" s="36" t="s">
        <v>1037</v>
      </c>
      <c r="F9" s="39">
        <v>2</v>
      </c>
      <c r="G9" s="37">
        <v>2500</v>
      </c>
      <c r="H9" s="37">
        <f t="shared" si="1"/>
        <v>5000</v>
      </c>
      <c r="I9" s="38">
        <f>SUMIF(tbAba01[ÍTEM],orcamento[[#This Row],[N°]],tbAba01[VALOR])</f>
        <v>0</v>
      </c>
      <c r="J9" s="38">
        <f>orcamento[[#This Row],[Valor Programado]]-orcamento[[#This Row],[Utilizado]]</f>
        <v>5000</v>
      </c>
    </row>
    <row r="10" spans="2:10" x14ac:dyDescent="0.25">
      <c r="B10" s="35" t="s">
        <v>1049</v>
      </c>
      <c r="C10" s="7" t="s">
        <v>134</v>
      </c>
      <c r="D10" s="35"/>
      <c r="E10" s="36" t="s">
        <v>1038</v>
      </c>
      <c r="F10" s="39">
        <v>28</v>
      </c>
      <c r="G10" s="37">
        <v>250</v>
      </c>
      <c r="H10" s="37">
        <f t="shared" si="1"/>
        <v>7000</v>
      </c>
      <c r="I10" s="38">
        <f>SUMIF(tbAba01[ÍTEM],orcamento[[#This Row],[N°]],tbAba01[VALOR])</f>
        <v>2465.7600000000002</v>
      </c>
      <c r="J10" s="38">
        <f>orcamento[[#This Row],[Valor Programado]]-orcamento[[#This Row],[Utilizado]]</f>
        <v>4534.24</v>
      </c>
    </row>
    <row r="11" spans="2:10" x14ac:dyDescent="0.25">
      <c r="B11" s="35" t="s">
        <v>1050</v>
      </c>
      <c r="C11" s="7" t="s">
        <v>134</v>
      </c>
      <c r="D11" s="35"/>
      <c r="E11" s="36" t="s">
        <v>1039</v>
      </c>
      <c r="F11" s="39">
        <v>1</v>
      </c>
      <c r="G11" s="37">
        <v>3000</v>
      </c>
      <c r="H11" s="37">
        <f t="shared" si="1"/>
        <v>3000</v>
      </c>
      <c r="I11" s="38">
        <f>SUMIF(tbAba01[ÍTEM],orcamento[[#This Row],[N°]],tbAba01[VALOR])</f>
        <v>4000</v>
      </c>
      <c r="J11" s="38">
        <f>orcamento[[#This Row],[Valor Programado]]-orcamento[[#This Row],[Utilizado]]</f>
        <v>-1000</v>
      </c>
    </row>
    <row r="12" spans="2:10" x14ac:dyDescent="0.25">
      <c r="B12" s="35" t="s">
        <v>1051</v>
      </c>
      <c r="C12" s="7" t="s">
        <v>134</v>
      </c>
      <c r="D12" s="35"/>
      <c r="E12" s="36" t="s">
        <v>1040</v>
      </c>
      <c r="F12" s="39">
        <v>1</v>
      </c>
      <c r="G12" s="37">
        <v>8000</v>
      </c>
      <c r="H12" s="37">
        <f t="shared" si="1"/>
        <v>8000</v>
      </c>
      <c r="I12" s="38">
        <f>SUMIF(tbAba01[ÍTEM],orcamento[[#This Row],[N°]],tbAba01[VALOR])</f>
        <v>7980</v>
      </c>
      <c r="J12" s="38">
        <f>orcamento[[#This Row],[Valor Programado]]-orcamento[[#This Row],[Utilizado]]</f>
        <v>20</v>
      </c>
    </row>
    <row r="13" spans="2:10" x14ac:dyDescent="0.25">
      <c r="B13" s="35" t="s">
        <v>1052</v>
      </c>
      <c r="C13" s="7" t="s">
        <v>133</v>
      </c>
      <c r="D13" s="35"/>
      <c r="E13" s="36" t="s">
        <v>996</v>
      </c>
      <c r="F13" s="39">
        <v>1</v>
      </c>
      <c r="G13" s="37">
        <v>2937.6</v>
      </c>
      <c r="H13" s="37">
        <f t="shared" si="1"/>
        <v>2937.6</v>
      </c>
      <c r="I13" s="38">
        <f>SUMIF(tbAba02[ÍTEM],orcamento[[#This Row],[N°]],tbAba02[VALOR])</f>
        <v>2937.6000000000008</v>
      </c>
      <c r="J13" s="38">
        <f>orcamento[[#This Row],[Valor Programado]]-orcamento[[#This Row],[Utilizado]]</f>
        <v>0</v>
      </c>
    </row>
    <row r="14" spans="2:10" x14ac:dyDescent="0.25">
      <c r="B14" s="35" t="s">
        <v>1053</v>
      </c>
      <c r="C14" s="7" t="s">
        <v>133</v>
      </c>
      <c r="D14" s="35"/>
      <c r="E14" s="36" t="s">
        <v>997</v>
      </c>
      <c r="F14" s="39">
        <v>1</v>
      </c>
      <c r="G14" s="37">
        <v>16800</v>
      </c>
      <c r="H14" s="37">
        <f t="shared" si="1"/>
        <v>16800</v>
      </c>
      <c r="I14" s="38">
        <f>SUMIF(tbAba02[ÍTEM],orcamento[[#This Row],[N°]],tbAba02[VALOR])</f>
        <v>15000</v>
      </c>
      <c r="J14" s="38">
        <f>orcamento[[#This Row],[Valor Programado]]-orcamento[[#This Row],[Utilizado]]</f>
        <v>1800</v>
      </c>
    </row>
    <row r="15" spans="2:10" x14ac:dyDescent="0.25">
      <c r="B15" s="35" t="s">
        <v>1054</v>
      </c>
      <c r="C15" s="7" t="s">
        <v>133</v>
      </c>
      <c r="D15" s="35"/>
      <c r="E15" s="36" t="s">
        <v>998</v>
      </c>
      <c r="F15" s="39">
        <v>1</v>
      </c>
      <c r="G15" s="37">
        <v>7500</v>
      </c>
      <c r="H15" s="37">
        <f t="shared" si="1"/>
        <v>7500</v>
      </c>
      <c r="I15" s="38">
        <f>SUMIF(tbAba02[ÍTEM],orcamento[[#This Row],[N°]],tbAba02[VALOR])</f>
        <v>6900</v>
      </c>
      <c r="J15" s="38">
        <f>orcamento[[#This Row],[Valor Programado]]-orcamento[[#This Row],[Utilizado]]</f>
        <v>600</v>
      </c>
    </row>
    <row r="16" spans="2:10" x14ac:dyDescent="0.25">
      <c r="B16" s="35" t="s">
        <v>1055</v>
      </c>
      <c r="C16" s="7" t="s">
        <v>133</v>
      </c>
      <c r="D16" s="35"/>
      <c r="E16" s="36" t="s">
        <v>999</v>
      </c>
      <c r="F16" s="39">
        <v>1</v>
      </c>
      <c r="G16" s="37">
        <v>113184</v>
      </c>
      <c r="H16" s="37">
        <f t="shared" si="1"/>
        <v>113184</v>
      </c>
      <c r="I16" s="38">
        <f>SUMIF(tbAba02[ÍTEM],orcamento[[#This Row],[N°]],tbAba02[VALOR])</f>
        <v>113083.2</v>
      </c>
      <c r="J16" s="38">
        <f>orcamento[[#This Row],[Valor Programado]]-orcamento[[#This Row],[Utilizado]]</f>
        <v>100.80000000000291</v>
      </c>
    </row>
    <row r="17" spans="2:10" x14ac:dyDescent="0.25">
      <c r="B17" s="35" t="s">
        <v>1056</v>
      </c>
      <c r="C17" s="7" t="s">
        <v>133</v>
      </c>
      <c r="D17" s="35"/>
      <c r="E17" s="36" t="s">
        <v>1000</v>
      </c>
      <c r="F17" s="39">
        <v>1</v>
      </c>
      <c r="G17" s="37">
        <v>3024</v>
      </c>
      <c r="H17" s="37">
        <f t="shared" si="1"/>
        <v>3024</v>
      </c>
      <c r="I17" s="38">
        <f>SUMIF(tbAba02[ÍTEM],orcamento[[#This Row],[N°]],tbAba02[VALOR])</f>
        <v>2808</v>
      </c>
      <c r="J17" s="38">
        <f>orcamento[[#This Row],[Valor Programado]]-orcamento[[#This Row],[Utilizado]]</f>
        <v>216</v>
      </c>
    </row>
    <row r="18" spans="2:10" x14ac:dyDescent="0.25">
      <c r="B18" s="35" t="s">
        <v>1057</v>
      </c>
      <c r="C18" s="7" t="s">
        <v>133</v>
      </c>
      <c r="D18" s="35"/>
      <c r="E18" s="36" t="s">
        <v>1001</v>
      </c>
      <c r="F18" s="39">
        <v>1</v>
      </c>
      <c r="G18" s="37">
        <v>2448</v>
      </c>
      <c r="H18" s="37">
        <f t="shared" si="1"/>
        <v>2448</v>
      </c>
      <c r="I18" s="38">
        <f>SUMIF(tbAba02[ÍTEM],orcamento[[#This Row],[N°]],tbAba02[VALOR])</f>
        <v>1958.3999999999999</v>
      </c>
      <c r="J18" s="38">
        <f>orcamento[[#This Row],[Valor Programado]]-orcamento[[#This Row],[Utilizado]]</f>
        <v>489.60000000000014</v>
      </c>
    </row>
    <row r="19" spans="2:10" x14ac:dyDescent="0.25">
      <c r="B19" s="35" t="s">
        <v>1058</v>
      </c>
      <c r="C19" s="7" t="s">
        <v>133</v>
      </c>
      <c r="D19" s="35"/>
      <c r="E19" s="36" t="s">
        <v>1002</v>
      </c>
      <c r="F19" s="39">
        <v>1</v>
      </c>
      <c r="G19" s="37">
        <v>3780</v>
      </c>
      <c r="H19" s="37">
        <f t="shared" si="1"/>
        <v>3780</v>
      </c>
      <c r="I19" s="38">
        <f>SUMIF(tbAba02[ÍTEM],orcamento[[#This Row],[N°]],tbAba02[VALOR])</f>
        <v>3600</v>
      </c>
      <c r="J19" s="38">
        <f>orcamento[[#This Row],[Valor Programado]]-orcamento[[#This Row],[Utilizado]]</f>
        <v>180</v>
      </c>
    </row>
    <row r="20" spans="2:10" x14ac:dyDescent="0.25">
      <c r="B20" s="35" t="s">
        <v>1059</v>
      </c>
      <c r="C20" s="7" t="s">
        <v>133</v>
      </c>
      <c r="D20" s="35"/>
      <c r="E20" s="36" t="s">
        <v>1003</v>
      </c>
      <c r="F20" s="39">
        <v>1</v>
      </c>
      <c r="G20" s="37">
        <v>7956</v>
      </c>
      <c r="H20" s="37">
        <f t="shared" si="1"/>
        <v>7956</v>
      </c>
      <c r="I20" s="38">
        <f>SUMIF(tbAba02[ÍTEM],orcamento[[#This Row],[N°]],tbAba02[VALOR])</f>
        <v>7870.3199999999988</v>
      </c>
      <c r="J20" s="38">
        <f>orcamento[[#This Row],[Valor Programado]]-orcamento[[#This Row],[Utilizado]]</f>
        <v>85.680000000001201</v>
      </c>
    </row>
    <row r="21" spans="2:10" x14ac:dyDescent="0.25">
      <c r="B21" s="35" t="s">
        <v>1060</v>
      </c>
      <c r="C21" s="7" t="s">
        <v>133</v>
      </c>
      <c r="D21" s="35"/>
      <c r="E21" s="36" t="s">
        <v>1004</v>
      </c>
      <c r="F21" s="39">
        <v>1</v>
      </c>
      <c r="G21" s="37">
        <v>2160</v>
      </c>
      <c r="H21" s="37">
        <f t="shared" ref="H21:H23" si="2">G21*F21</f>
        <v>2160</v>
      </c>
      <c r="I21" s="38">
        <f>SUMIF(tbAba02[ÍTEM],orcamento[[#This Row],[N°]],tbAba02[VALOR])</f>
        <v>1440</v>
      </c>
      <c r="J21" s="38">
        <f>orcamento[[#This Row],[Valor Programado]]-orcamento[[#This Row],[Utilizado]]</f>
        <v>720</v>
      </c>
    </row>
    <row r="22" spans="2:10" x14ac:dyDescent="0.25">
      <c r="B22" s="35" t="s">
        <v>1061</v>
      </c>
      <c r="C22" s="7" t="s">
        <v>133</v>
      </c>
      <c r="D22" s="35"/>
      <c r="E22" s="36" t="s">
        <v>1005</v>
      </c>
      <c r="F22" s="39">
        <v>1</v>
      </c>
      <c r="G22" s="37">
        <v>792</v>
      </c>
      <c r="H22" s="37">
        <f t="shared" si="2"/>
        <v>792</v>
      </c>
      <c r="I22" s="38">
        <f>SUMIF(tbAba02[ÍTEM],orcamento[[#This Row],[N°]],tbAba02[VALOR])</f>
        <v>792</v>
      </c>
      <c r="J22" s="38">
        <f>orcamento[[#This Row],[Valor Programado]]-orcamento[[#This Row],[Utilizado]]</f>
        <v>0</v>
      </c>
    </row>
    <row r="23" spans="2:10" x14ac:dyDescent="0.25">
      <c r="B23" s="35" t="s">
        <v>1062</v>
      </c>
      <c r="C23" s="7" t="s">
        <v>133</v>
      </c>
      <c r="D23" s="35"/>
      <c r="E23" s="36" t="s">
        <v>1006</v>
      </c>
      <c r="F23" s="39">
        <v>1</v>
      </c>
      <c r="G23" s="37">
        <v>1440</v>
      </c>
      <c r="H23" s="37">
        <f t="shared" si="2"/>
        <v>1440</v>
      </c>
      <c r="I23" s="38">
        <f>SUMIF(tbAba02[ÍTEM],orcamento[[#This Row],[N°]],tbAba02[VALOR])</f>
        <v>0</v>
      </c>
      <c r="J23" s="38">
        <f>orcamento[[#This Row],[Valor Programado]]-orcamento[[#This Row],[Utilizado]]</f>
        <v>1440</v>
      </c>
    </row>
    <row r="24" spans="2:10" x14ac:dyDescent="0.25">
      <c r="B24" s="35" t="s">
        <v>1047</v>
      </c>
      <c r="C24" s="7" t="s">
        <v>133</v>
      </c>
      <c r="D24" s="35"/>
      <c r="E24" s="36" t="s">
        <v>1007</v>
      </c>
      <c r="F24" s="39">
        <v>1</v>
      </c>
      <c r="G24" s="37">
        <v>20700</v>
      </c>
      <c r="H24" s="37">
        <f>G24*F24</f>
        <v>20700</v>
      </c>
      <c r="I24" s="38">
        <f>SUMIF(tbAba02[ÍTEM],orcamento[[#This Row],[N°]],tbAba02[VALOR])</f>
        <v>20700</v>
      </c>
      <c r="J24" s="38">
        <f>orcamento[[#This Row],[Valor Programado]]-orcamento[[#This Row],[Utilizado]]</f>
        <v>0</v>
      </c>
    </row>
    <row r="25" spans="2:10" x14ac:dyDescent="0.25">
      <c r="B25" s="35" t="s">
        <v>1048</v>
      </c>
      <c r="C25" s="7" t="s">
        <v>133</v>
      </c>
      <c r="D25" s="35"/>
      <c r="E25" s="36" t="s">
        <v>1008</v>
      </c>
      <c r="F25" s="39">
        <v>1</v>
      </c>
      <c r="G25" s="37">
        <v>14400</v>
      </c>
      <c r="H25" s="37">
        <f t="shared" ref="H25:H27" si="3">G25*F25</f>
        <v>14400</v>
      </c>
      <c r="I25" s="38">
        <f>SUMIF(tbAba02[ÍTEM],orcamento[[#This Row],[N°]],tbAba02[VALOR])</f>
        <v>14400</v>
      </c>
      <c r="J25" s="38">
        <f>orcamento[[#This Row],[Valor Programado]]-orcamento[[#This Row],[Utilizado]]</f>
        <v>0</v>
      </c>
    </row>
    <row r="26" spans="2:10" x14ac:dyDescent="0.25">
      <c r="B26" s="35" t="s">
        <v>1049</v>
      </c>
      <c r="C26" s="7" t="s">
        <v>133</v>
      </c>
      <c r="D26" s="35"/>
      <c r="E26" s="36" t="s">
        <v>1009</v>
      </c>
      <c r="F26" s="39">
        <v>1</v>
      </c>
      <c r="G26" s="37">
        <v>3600</v>
      </c>
      <c r="H26" s="37">
        <f t="shared" si="3"/>
        <v>3600</v>
      </c>
      <c r="I26" s="38">
        <f>SUMIF(tbAba02[ÍTEM],orcamento[[#This Row],[N°]],tbAba02[VALOR])</f>
        <v>3600</v>
      </c>
      <c r="J26" s="38">
        <f>orcamento[[#This Row],[Valor Programado]]-orcamento[[#This Row],[Utilizado]]</f>
        <v>0</v>
      </c>
    </row>
    <row r="27" spans="2:10" x14ac:dyDescent="0.25">
      <c r="B27" s="35" t="s">
        <v>1050</v>
      </c>
      <c r="C27" s="7" t="s">
        <v>133</v>
      </c>
      <c r="D27" s="35"/>
      <c r="E27" s="36" t="s">
        <v>1010</v>
      </c>
      <c r="F27" s="39">
        <v>1</v>
      </c>
      <c r="G27" s="37">
        <v>16200</v>
      </c>
      <c r="H27" s="37">
        <f t="shared" si="3"/>
        <v>16200</v>
      </c>
      <c r="I27" s="38">
        <f>SUMIF(tbAba02[ÍTEM],orcamento[[#This Row],[N°]],tbAba02[VALOR])</f>
        <v>16200</v>
      </c>
      <c r="J27" s="38">
        <f>orcamento[[#This Row],[Valor Programado]]-orcamento[[#This Row],[Utilizado]]</f>
        <v>0</v>
      </c>
    </row>
    <row r="28" spans="2:10" x14ac:dyDescent="0.25">
      <c r="B28" s="35" t="s">
        <v>1051</v>
      </c>
      <c r="C28" s="7" t="s">
        <v>133</v>
      </c>
      <c r="D28" s="201"/>
      <c r="E28" s="202" t="s">
        <v>1011</v>
      </c>
      <c r="F28" s="203">
        <v>1</v>
      </c>
      <c r="G28" s="204">
        <v>14400</v>
      </c>
      <c r="H28" s="204">
        <f t="shared" ref="H28:H54" si="4">G28*F28</f>
        <v>14400</v>
      </c>
      <c r="I28" s="38">
        <f>SUMIF(tbAba02[ÍTEM],orcamento[[#This Row],[N°]],tbAba02[VALOR])</f>
        <v>14400</v>
      </c>
      <c r="J28" s="205">
        <f>orcamento[[#This Row],[Valor Programado]]-orcamento[[#This Row],[Utilizado]]</f>
        <v>0</v>
      </c>
    </row>
    <row r="29" spans="2:10" x14ac:dyDescent="0.25">
      <c r="B29" s="35" t="s">
        <v>1063</v>
      </c>
      <c r="C29" s="7" t="s">
        <v>133</v>
      </c>
      <c r="D29" s="201"/>
      <c r="E29" s="202" t="s">
        <v>1012</v>
      </c>
      <c r="F29" s="203">
        <v>1</v>
      </c>
      <c r="G29" s="204">
        <v>2400</v>
      </c>
      <c r="H29" s="204">
        <f t="shared" si="4"/>
        <v>2400</v>
      </c>
      <c r="I29" s="38">
        <f>SUMIF(tbAba02[ÍTEM],orcamento[[#This Row],[N°]],tbAba02[VALOR])</f>
        <v>1200</v>
      </c>
      <c r="J29" s="205">
        <f>orcamento[[#This Row],[Valor Programado]]-orcamento[[#This Row],[Utilizado]]</f>
        <v>1200</v>
      </c>
    </row>
    <row r="30" spans="2:10" x14ac:dyDescent="0.25">
      <c r="B30" s="35" t="s">
        <v>1064</v>
      </c>
      <c r="C30" s="7" t="s">
        <v>133</v>
      </c>
      <c r="D30" s="201"/>
      <c r="E30" s="202" t="s">
        <v>1013</v>
      </c>
      <c r="F30" s="203">
        <v>1</v>
      </c>
      <c r="G30" s="204">
        <v>7200</v>
      </c>
      <c r="H30" s="204">
        <f t="shared" si="4"/>
        <v>7200</v>
      </c>
      <c r="I30" s="38">
        <f>SUMIF(tbAba02[ÍTEM],orcamento[[#This Row],[N°]],tbAba02[VALOR])</f>
        <v>5400</v>
      </c>
      <c r="J30" s="205">
        <f>orcamento[[#This Row],[Valor Programado]]-orcamento[[#This Row],[Utilizado]]</f>
        <v>1800</v>
      </c>
    </row>
    <row r="31" spans="2:10" x14ac:dyDescent="0.25">
      <c r="B31" s="35" t="s">
        <v>1065</v>
      </c>
      <c r="C31" s="7" t="s">
        <v>133</v>
      </c>
      <c r="D31" s="201"/>
      <c r="E31" s="202" t="s">
        <v>1014</v>
      </c>
      <c r="F31" s="203">
        <v>1</v>
      </c>
      <c r="G31" s="204">
        <v>1440</v>
      </c>
      <c r="H31" s="204">
        <f t="shared" si="4"/>
        <v>1440</v>
      </c>
      <c r="I31" s="38">
        <f>SUMIF(tbAba02[ÍTEM],orcamento[[#This Row],[N°]],tbAba02[VALOR])</f>
        <v>720</v>
      </c>
      <c r="J31" s="205">
        <f>orcamento[[#This Row],[Valor Programado]]-orcamento[[#This Row],[Utilizado]]</f>
        <v>720</v>
      </c>
    </row>
    <row r="32" spans="2:10" x14ac:dyDescent="0.25">
      <c r="B32" s="35" t="s">
        <v>1066</v>
      </c>
      <c r="C32" s="7" t="s">
        <v>133</v>
      </c>
      <c r="D32" s="201"/>
      <c r="E32" s="202" t="s">
        <v>1015</v>
      </c>
      <c r="F32" s="203">
        <v>1</v>
      </c>
      <c r="G32" s="204">
        <v>2880</v>
      </c>
      <c r="H32" s="204">
        <f t="shared" si="4"/>
        <v>2880</v>
      </c>
      <c r="I32" s="38">
        <f>SUMIF(tbAba02[ÍTEM],orcamento[[#This Row],[N°]],tbAba02[VALOR])</f>
        <v>2880</v>
      </c>
      <c r="J32" s="205">
        <f>orcamento[[#This Row],[Valor Programado]]-orcamento[[#This Row],[Utilizado]]</f>
        <v>0</v>
      </c>
    </row>
    <row r="33" spans="2:10" x14ac:dyDescent="0.25">
      <c r="B33" s="35" t="s">
        <v>1067</v>
      </c>
      <c r="C33" s="7" t="s">
        <v>133</v>
      </c>
      <c r="D33" s="201"/>
      <c r="E33" s="202" t="s">
        <v>1016</v>
      </c>
      <c r="F33" s="203">
        <v>1</v>
      </c>
      <c r="G33" s="204">
        <v>25920</v>
      </c>
      <c r="H33" s="204">
        <f t="shared" si="4"/>
        <v>25920</v>
      </c>
      <c r="I33" s="38">
        <f>SUMIF(tbAba02[ÍTEM],orcamento[[#This Row],[N°]],tbAba02[VALOR])</f>
        <v>25920</v>
      </c>
      <c r="J33" s="205">
        <f>orcamento[[#This Row],[Valor Programado]]-orcamento[[#This Row],[Utilizado]]</f>
        <v>0</v>
      </c>
    </row>
    <row r="34" spans="2:10" x14ac:dyDescent="0.25">
      <c r="B34" s="35" t="s">
        <v>1068</v>
      </c>
      <c r="C34" s="7" t="s">
        <v>133</v>
      </c>
      <c r="D34" s="201"/>
      <c r="E34" s="202" t="s">
        <v>1017</v>
      </c>
      <c r="F34" s="203">
        <v>1</v>
      </c>
      <c r="G34" s="204">
        <v>1440</v>
      </c>
      <c r="H34" s="204">
        <f t="shared" si="4"/>
        <v>1440</v>
      </c>
      <c r="I34" s="38">
        <f>SUMIF(tbAba02[ÍTEM],orcamento[[#This Row],[N°]],tbAba02[VALOR])</f>
        <v>1440</v>
      </c>
      <c r="J34" s="205">
        <f>orcamento[[#This Row],[Valor Programado]]-orcamento[[#This Row],[Utilizado]]</f>
        <v>0</v>
      </c>
    </row>
    <row r="35" spans="2:10" x14ac:dyDescent="0.25">
      <c r="B35" s="35" t="s">
        <v>1069</v>
      </c>
      <c r="C35" s="7" t="s">
        <v>133</v>
      </c>
      <c r="D35" s="201"/>
      <c r="E35" s="202" t="s">
        <v>1018</v>
      </c>
      <c r="F35" s="203">
        <v>1</v>
      </c>
      <c r="G35" s="204">
        <v>51840</v>
      </c>
      <c r="H35" s="204">
        <f t="shared" si="4"/>
        <v>51840</v>
      </c>
      <c r="I35" s="38">
        <f>SUMIF(tbAba02[ÍTEM],orcamento[[#This Row],[N°]],tbAba02[VALOR])</f>
        <v>51840</v>
      </c>
      <c r="J35" s="205">
        <f>orcamento[[#This Row],[Valor Programado]]-orcamento[[#This Row],[Utilizado]]</f>
        <v>0</v>
      </c>
    </row>
    <row r="36" spans="2:10" x14ac:dyDescent="0.25">
      <c r="B36" s="35" t="s">
        <v>1070</v>
      </c>
      <c r="C36" s="7" t="s">
        <v>133</v>
      </c>
      <c r="D36" s="201"/>
      <c r="E36" s="202" t="s">
        <v>1019</v>
      </c>
      <c r="F36" s="203">
        <v>1</v>
      </c>
      <c r="G36" s="204">
        <v>1440</v>
      </c>
      <c r="H36" s="204">
        <f t="shared" si="4"/>
        <v>1440</v>
      </c>
      <c r="I36" s="38">
        <f>SUMIF(tbAba02[ÍTEM],orcamento[[#This Row],[N°]],tbAba02[VALOR])</f>
        <v>1440</v>
      </c>
      <c r="J36" s="205">
        <f>orcamento[[#This Row],[Valor Programado]]-orcamento[[#This Row],[Utilizado]]</f>
        <v>0</v>
      </c>
    </row>
    <row r="37" spans="2:10" x14ac:dyDescent="0.25">
      <c r="B37" s="35" t="s">
        <v>1071</v>
      </c>
      <c r="C37" s="7" t="s">
        <v>133</v>
      </c>
      <c r="D37" s="201"/>
      <c r="E37" s="202" t="s">
        <v>1020</v>
      </c>
      <c r="F37" s="203">
        <v>1</v>
      </c>
      <c r="G37" s="204">
        <v>3360</v>
      </c>
      <c r="H37" s="204">
        <f t="shared" si="4"/>
        <v>3360</v>
      </c>
      <c r="I37" s="38">
        <f>SUMIF(tbAba02[ÍTEM],orcamento[[#This Row],[N°]],tbAba02[VALOR])</f>
        <v>1680</v>
      </c>
      <c r="J37" s="205">
        <f>orcamento[[#This Row],[Valor Programado]]-orcamento[[#This Row],[Utilizado]]</f>
        <v>1680</v>
      </c>
    </row>
    <row r="38" spans="2:10" x14ac:dyDescent="0.25">
      <c r="B38" s="35" t="s">
        <v>1072</v>
      </c>
      <c r="C38" s="7" t="s">
        <v>133</v>
      </c>
      <c r="D38" s="201"/>
      <c r="E38" s="202" t="s">
        <v>1021</v>
      </c>
      <c r="F38" s="203">
        <v>1</v>
      </c>
      <c r="G38" s="204">
        <v>28800</v>
      </c>
      <c r="H38" s="204">
        <f t="shared" si="4"/>
        <v>28800</v>
      </c>
      <c r="I38" s="38">
        <f>SUMIF(tbAba02[ÍTEM],orcamento[[#This Row],[N°]],tbAba02[VALOR])</f>
        <v>28800</v>
      </c>
      <c r="J38" s="205">
        <f>orcamento[[#This Row],[Valor Programado]]-orcamento[[#This Row],[Utilizado]]</f>
        <v>0</v>
      </c>
    </row>
    <row r="39" spans="2:10" x14ac:dyDescent="0.25">
      <c r="B39" s="35" t="s">
        <v>1073</v>
      </c>
      <c r="C39" s="7" t="s">
        <v>133</v>
      </c>
      <c r="D39" s="201"/>
      <c r="E39" s="202" t="s">
        <v>1022</v>
      </c>
      <c r="F39" s="203">
        <v>1</v>
      </c>
      <c r="G39" s="204">
        <v>2520</v>
      </c>
      <c r="H39" s="204">
        <f t="shared" si="4"/>
        <v>2520</v>
      </c>
      <c r="I39" s="38">
        <f>SUMIF(tbAba02[ÍTEM],orcamento[[#This Row],[N°]],tbAba02[VALOR])</f>
        <v>2520</v>
      </c>
      <c r="J39" s="205">
        <f>orcamento[[#This Row],[Valor Programado]]-orcamento[[#This Row],[Utilizado]]</f>
        <v>0</v>
      </c>
    </row>
    <row r="40" spans="2:10" x14ac:dyDescent="0.25">
      <c r="B40" s="35" t="s">
        <v>1074</v>
      </c>
      <c r="C40" s="7" t="s">
        <v>133</v>
      </c>
      <c r="D40" s="201"/>
      <c r="E40" s="202" t="s">
        <v>1023</v>
      </c>
      <c r="F40" s="203">
        <v>1</v>
      </c>
      <c r="G40" s="204">
        <v>3600</v>
      </c>
      <c r="H40" s="204">
        <f t="shared" si="4"/>
        <v>3600</v>
      </c>
      <c r="I40" s="38">
        <f>SUMIF(tbAba02[ÍTEM],orcamento[[#This Row],[N°]],tbAba02[VALOR])</f>
        <v>3600</v>
      </c>
      <c r="J40" s="205">
        <f>orcamento[[#This Row],[Valor Programado]]-orcamento[[#This Row],[Utilizado]]</f>
        <v>0</v>
      </c>
    </row>
    <row r="41" spans="2:10" x14ac:dyDescent="0.25">
      <c r="B41" s="35" t="s">
        <v>1075</v>
      </c>
      <c r="C41" s="7" t="s">
        <v>133</v>
      </c>
      <c r="D41" s="201"/>
      <c r="E41" s="202" t="s">
        <v>1024</v>
      </c>
      <c r="F41" s="203">
        <v>1</v>
      </c>
      <c r="G41" s="204">
        <v>3600</v>
      </c>
      <c r="H41" s="204">
        <f t="shared" si="4"/>
        <v>3600</v>
      </c>
      <c r="I41" s="38">
        <f>SUMIF(tbAba02[ÍTEM],orcamento[[#This Row],[N°]],tbAba02[VALOR])</f>
        <v>3240</v>
      </c>
      <c r="J41" s="205">
        <f>orcamento[[#This Row],[Valor Programado]]-orcamento[[#This Row],[Utilizado]]</f>
        <v>360</v>
      </c>
    </row>
    <row r="42" spans="2:10" x14ac:dyDescent="0.25">
      <c r="B42" s="35" t="s">
        <v>1076</v>
      </c>
      <c r="C42" s="7" t="s">
        <v>133</v>
      </c>
      <c r="D42" s="201"/>
      <c r="E42" s="202" t="s">
        <v>1025</v>
      </c>
      <c r="F42" s="203">
        <v>1</v>
      </c>
      <c r="G42" s="204">
        <v>8640</v>
      </c>
      <c r="H42" s="204">
        <f t="shared" si="4"/>
        <v>8640</v>
      </c>
      <c r="I42" s="38">
        <f>SUMIF(tbAba02[ÍTEM],orcamento[[#This Row],[N°]],tbAba02[VALOR])</f>
        <v>6960</v>
      </c>
      <c r="J42" s="205">
        <f>orcamento[[#This Row],[Valor Programado]]-orcamento[[#This Row],[Utilizado]]</f>
        <v>1680</v>
      </c>
    </row>
    <row r="43" spans="2:10" x14ac:dyDescent="0.25">
      <c r="B43" s="35" t="s">
        <v>1077</v>
      </c>
      <c r="C43" s="7" t="s">
        <v>133</v>
      </c>
      <c r="D43" s="201"/>
      <c r="E43" s="202" t="s">
        <v>1026</v>
      </c>
      <c r="F43" s="203">
        <v>1</v>
      </c>
      <c r="G43" s="204">
        <v>1728</v>
      </c>
      <c r="H43" s="204">
        <f t="shared" si="4"/>
        <v>1728</v>
      </c>
      <c r="I43" s="38">
        <f>SUMIF(tbAba02[ÍTEM],orcamento[[#This Row],[N°]],tbAba02[VALOR])</f>
        <v>842.4</v>
      </c>
      <c r="J43" s="205">
        <f>orcamento[[#This Row],[Valor Programado]]-orcamento[[#This Row],[Utilizado]]</f>
        <v>885.6</v>
      </c>
    </row>
    <row r="44" spans="2:10" x14ac:dyDescent="0.25">
      <c r="B44" s="35" t="s">
        <v>1078</v>
      </c>
      <c r="C44" s="7" t="s">
        <v>133</v>
      </c>
      <c r="D44" s="201"/>
      <c r="E44" s="202" t="s">
        <v>1027</v>
      </c>
      <c r="F44" s="203">
        <v>1</v>
      </c>
      <c r="G44" s="204">
        <v>1101.5999999999999</v>
      </c>
      <c r="H44" s="204">
        <f t="shared" si="4"/>
        <v>1101.5999999999999</v>
      </c>
      <c r="I44" s="38">
        <f>SUMIF(tbAba02[ÍTEM],orcamento[[#This Row],[N°]],tbAba02[VALOR])</f>
        <v>1036.8</v>
      </c>
      <c r="J44" s="205">
        <f>orcamento[[#This Row],[Valor Programado]]-orcamento[[#This Row],[Utilizado]]</f>
        <v>64.799999999999955</v>
      </c>
    </row>
    <row r="45" spans="2:10" x14ac:dyDescent="0.25">
      <c r="B45" s="35" t="s">
        <v>1079</v>
      </c>
      <c r="C45" s="7" t="s">
        <v>133</v>
      </c>
      <c r="D45" s="201"/>
      <c r="E45" s="202" t="s">
        <v>1028</v>
      </c>
      <c r="F45" s="203">
        <v>1</v>
      </c>
      <c r="G45" s="204">
        <v>4800</v>
      </c>
      <c r="H45" s="204">
        <f t="shared" si="4"/>
        <v>4800</v>
      </c>
      <c r="I45" s="38">
        <f>SUMIF(tbAba02[ÍTEM],orcamento[[#This Row],[N°]],tbAba02[VALOR])</f>
        <v>4800</v>
      </c>
      <c r="J45" s="205">
        <f>orcamento[[#This Row],[Valor Programado]]-orcamento[[#This Row],[Utilizado]]</f>
        <v>0</v>
      </c>
    </row>
    <row r="46" spans="2:10" x14ac:dyDescent="0.25">
      <c r="B46" s="35" t="s">
        <v>1080</v>
      </c>
      <c r="C46" s="7" t="s">
        <v>133</v>
      </c>
      <c r="D46" s="201"/>
      <c r="E46" s="202" t="s">
        <v>1029</v>
      </c>
      <c r="F46" s="203">
        <v>1</v>
      </c>
      <c r="G46" s="204">
        <v>600</v>
      </c>
      <c r="H46" s="204">
        <f t="shared" si="4"/>
        <v>600</v>
      </c>
      <c r="I46" s="38">
        <f>SUMIF(tbAba02[ÍTEM],orcamento[[#This Row],[N°]],tbAba02[VALOR])</f>
        <v>600</v>
      </c>
      <c r="J46" s="205">
        <f>orcamento[[#This Row],[Valor Programado]]-orcamento[[#This Row],[Utilizado]]</f>
        <v>0</v>
      </c>
    </row>
    <row r="47" spans="2:10" x14ac:dyDescent="0.25">
      <c r="B47" s="35" t="s">
        <v>1081</v>
      </c>
      <c r="C47" s="7" t="s">
        <v>133</v>
      </c>
      <c r="D47" s="201"/>
      <c r="E47" s="202" t="s">
        <v>1026</v>
      </c>
      <c r="F47" s="203">
        <v>1</v>
      </c>
      <c r="G47" s="204">
        <v>1152</v>
      </c>
      <c r="H47" s="204">
        <f t="shared" si="4"/>
        <v>1152</v>
      </c>
      <c r="I47" s="38">
        <f>SUMIF(tbAba02[ÍTEM],orcamento[[#This Row],[N°]],tbAba02[VALOR])</f>
        <v>1152</v>
      </c>
      <c r="J47" s="205">
        <f>orcamento[[#This Row],[Valor Programado]]-orcamento[[#This Row],[Utilizado]]</f>
        <v>0</v>
      </c>
    </row>
    <row r="48" spans="2:10" x14ac:dyDescent="0.25">
      <c r="B48" s="35" t="s">
        <v>1082</v>
      </c>
      <c r="C48" s="7" t="s">
        <v>133</v>
      </c>
      <c r="D48" s="201"/>
      <c r="E48" s="202" t="s">
        <v>1030</v>
      </c>
      <c r="F48" s="203">
        <v>1</v>
      </c>
      <c r="G48" s="204">
        <v>734.4</v>
      </c>
      <c r="H48" s="204">
        <f t="shared" si="4"/>
        <v>734.4</v>
      </c>
      <c r="I48" s="38">
        <f>SUMIF(tbAba02[ÍTEM],orcamento[[#This Row],[N°]],tbAba02[VALOR])</f>
        <v>734.40000000000009</v>
      </c>
      <c r="J48" s="205">
        <f>orcamento[[#This Row],[Valor Programado]]-orcamento[[#This Row],[Utilizado]]</f>
        <v>0</v>
      </c>
    </row>
    <row r="49" spans="2:10" x14ac:dyDescent="0.25">
      <c r="B49" s="201">
        <v>1</v>
      </c>
      <c r="C49" s="201" t="s">
        <v>150</v>
      </c>
      <c r="D49" s="201"/>
      <c r="E49" s="202" t="s">
        <v>1041</v>
      </c>
      <c r="F49" s="203">
        <v>1</v>
      </c>
      <c r="G49" s="204">
        <v>7000</v>
      </c>
      <c r="H49" s="204">
        <f t="shared" si="4"/>
        <v>7000</v>
      </c>
      <c r="I49" s="38">
        <f>SUMIF(tbAba03[ÍTEM],orcamento[[#This Row],[N°]],tbAba03[VALOR])</f>
        <v>6970.81</v>
      </c>
      <c r="J49" s="205">
        <f>orcamento[[#This Row],[Valor Programado]]-orcamento[[#This Row],[Utilizado]]</f>
        <v>29.1899999999996</v>
      </c>
    </row>
    <row r="50" spans="2:10" x14ac:dyDescent="0.25">
      <c r="B50" s="201">
        <v>1</v>
      </c>
      <c r="C50" s="201" t="s">
        <v>151</v>
      </c>
      <c r="D50" s="201"/>
      <c r="E50" s="202" t="s">
        <v>1042</v>
      </c>
      <c r="F50" s="203">
        <v>24</v>
      </c>
      <c r="G50" s="204">
        <v>600</v>
      </c>
      <c r="H50" s="204">
        <f t="shared" si="4"/>
        <v>14400</v>
      </c>
      <c r="I50" s="38">
        <f>SUMIF(tbAba04[ÍTEM],orcamento[[#This Row],[N°]],tbAba04[VALOR])</f>
        <v>7312.5299999999988</v>
      </c>
      <c r="J50" s="205">
        <f>orcamento[[#This Row],[Valor Programado]]-orcamento[[#This Row],[Utilizado]]</f>
        <v>7087.4700000000012</v>
      </c>
    </row>
    <row r="51" spans="2:10" x14ac:dyDescent="0.25">
      <c r="B51" s="201">
        <v>2</v>
      </c>
      <c r="C51" s="201" t="s">
        <v>151</v>
      </c>
      <c r="D51" s="201"/>
      <c r="E51" s="202" t="s">
        <v>1043</v>
      </c>
      <c r="F51" s="203">
        <v>78</v>
      </c>
      <c r="G51" s="204">
        <v>200</v>
      </c>
      <c r="H51" s="204">
        <f t="shared" si="4"/>
        <v>15600</v>
      </c>
      <c r="I51" s="38">
        <f>SUMIF(tbAba04[ÍTEM],orcamento[[#This Row],[N°]],tbAba04[VALOR])</f>
        <v>12031.27</v>
      </c>
      <c r="J51" s="205">
        <f>orcamento[[#This Row],[Valor Programado]]-orcamento[[#This Row],[Utilizado]]</f>
        <v>3568.7299999999996</v>
      </c>
    </row>
    <row r="52" spans="2:10" x14ac:dyDescent="0.25">
      <c r="B52" s="201">
        <v>3</v>
      </c>
      <c r="C52" s="201" t="s">
        <v>151</v>
      </c>
      <c r="D52" s="201"/>
      <c r="E52" s="202" t="s">
        <v>1044</v>
      </c>
      <c r="F52" s="203">
        <v>110</v>
      </c>
      <c r="G52" s="204">
        <v>177</v>
      </c>
      <c r="H52" s="204">
        <f t="shared" si="4"/>
        <v>19470</v>
      </c>
      <c r="I52" s="38">
        <f>SUMIF(tbAba04[ÍTEM],orcamento[[#This Row],[N°]],tbAba04[VALOR])</f>
        <v>18850.5</v>
      </c>
      <c r="J52" s="205">
        <f>orcamento[[#This Row],[Valor Programado]]-orcamento[[#This Row],[Utilizado]]</f>
        <v>619.5</v>
      </c>
    </row>
    <row r="53" spans="2:10" x14ac:dyDescent="0.25">
      <c r="B53" s="201">
        <v>1</v>
      </c>
      <c r="C53" s="7" t="s">
        <v>135</v>
      </c>
      <c r="D53" s="201"/>
      <c r="E53" s="202" t="s">
        <v>1045</v>
      </c>
      <c r="F53" s="203">
        <v>1</v>
      </c>
      <c r="G53" s="204">
        <v>22538.01</v>
      </c>
      <c r="H53" s="204">
        <f t="shared" si="4"/>
        <v>22538.01</v>
      </c>
      <c r="I53" s="38">
        <f>SUMIF(tbAba05.1[ÍTEM],orcamento[[#This Row],[N°]],tbAba05.1[VALOR])</f>
        <v>22538.01</v>
      </c>
      <c r="J53" s="205">
        <f>orcamento[[#This Row],[Valor Programado]]-orcamento[[#This Row],[Utilizado]]</f>
        <v>0</v>
      </c>
    </row>
    <row r="54" spans="2:10" x14ac:dyDescent="0.25">
      <c r="B54" s="201">
        <v>2</v>
      </c>
      <c r="C54" s="7" t="s">
        <v>135</v>
      </c>
      <c r="D54" s="201"/>
      <c r="E54" s="202" t="s">
        <v>1046</v>
      </c>
      <c r="F54" s="203">
        <v>1</v>
      </c>
      <c r="G54" s="204">
        <v>14924.99</v>
      </c>
      <c r="H54" s="204">
        <f t="shared" si="4"/>
        <v>14924.99</v>
      </c>
      <c r="I54" s="38">
        <f>SUMIF(tbAba05.1[ÍTEM],orcamento[[#This Row],[N°]],tbAba05.1[VALOR])</f>
        <v>14924.99</v>
      </c>
      <c r="J54" s="205">
        <f>orcamento[[#This Row],[Valor Programado]]-orcamento[[#This Row],[Utilizado]]</f>
        <v>0</v>
      </c>
    </row>
    <row r="55" spans="2:10" x14ac:dyDescent="0.25">
      <c r="B55" s="201"/>
      <c r="C55" s="201"/>
      <c r="D55" s="201"/>
      <c r="E55" s="206"/>
      <c r="F55" s="201"/>
      <c r="G55" s="204"/>
      <c r="H55" s="204">
        <f>SUM(H3:H54)</f>
        <v>608850.6</v>
      </c>
      <c r="I55" s="205">
        <f>SUBTOTAL(109,orcamento[Utilizado])</f>
        <v>564936.18000000005</v>
      </c>
      <c r="J55" s="205">
        <f>SUBTOTAL(109,orcamento[Saldo])</f>
        <v>43914.419999999969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4"/>
  <sheetViews>
    <sheetView showGridLines="0" workbookViewId="0">
      <selection activeCell="C10" sqref="C10"/>
    </sheetView>
  </sheetViews>
  <sheetFormatPr defaultRowHeight="12.75" x14ac:dyDescent="0.2"/>
  <cols>
    <col min="1" max="1" width="2.85546875" style="10" customWidth="1"/>
    <col min="2" max="3" width="9.140625" style="10"/>
    <col min="4" max="4" width="43.5703125" style="10" customWidth="1"/>
    <col min="5" max="5" width="14.42578125" style="10" customWidth="1"/>
    <col min="6" max="16384" width="9.140625" style="10"/>
  </cols>
  <sheetData>
    <row r="2" spans="2:5" x14ac:dyDescent="0.2">
      <c r="B2" s="134" t="s">
        <v>4</v>
      </c>
      <c r="C2" s="134"/>
      <c r="D2" s="187" t="str">
        <f>Resumo!D5:K5</f>
        <v>CONCURSO PÚBLICO PARA PREENCHIMENTO DE VAGAS PARA CARGOS TÉCNICO-ADMINISTRATIVOS DA UFCA</v>
      </c>
      <c r="E2" s="187"/>
    </row>
    <row r="3" spans="2:5" x14ac:dyDescent="0.2">
      <c r="B3" s="134" t="s">
        <v>9</v>
      </c>
      <c r="C3" s="134"/>
      <c r="D3" s="188" t="str">
        <f>Resumo!D8:K8</f>
        <v>FRANCISCO DE ASSIS NOGUEIRA</v>
      </c>
      <c r="E3" s="188"/>
    </row>
    <row r="4" spans="2:5" x14ac:dyDescent="0.2">
      <c r="B4" s="134" t="s">
        <v>5</v>
      </c>
      <c r="C4" s="134"/>
      <c r="D4" s="189" t="str">
        <f>CONCATENATE(TEXT(Resumo!H6,"dd/mm/aaa")," - ",TEXT(Resumo!I6,"dd/mm/aaa"))</f>
        <v>08/05/2019 - 04/11/2019</v>
      </c>
      <c r="E4" s="189"/>
    </row>
    <row r="6" spans="2:5" x14ac:dyDescent="0.2">
      <c r="B6" s="185" t="s">
        <v>36</v>
      </c>
      <c r="C6" s="185"/>
      <c r="D6" s="185"/>
      <c r="E6" s="185"/>
    </row>
    <row r="7" spans="2:5" ht="13.5" thickBot="1" x14ac:dyDescent="0.25">
      <c r="B7" s="186" t="s">
        <v>37</v>
      </c>
      <c r="C7" s="186"/>
      <c r="D7" s="186"/>
      <c r="E7" s="186"/>
    </row>
    <row r="8" spans="2:5" ht="13.5" thickTop="1" x14ac:dyDescent="0.2">
      <c r="B8" s="184" t="s">
        <v>38</v>
      </c>
      <c r="C8" s="184"/>
      <c r="D8" s="184"/>
      <c r="E8" s="5">
        <f>SUM(tarifa_bancaria[VALOR])</f>
        <v>19609.190000000028</v>
      </c>
    </row>
    <row r="9" spans="2:5" x14ac:dyDescent="0.2">
      <c r="B9" s="18" t="s">
        <v>39</v>
      </c>
      <c r="C9" s="18" t="s">
        <v>40</v>
      </c>
      <c r="D9" s="18" t="s">
        <v>41</v>
      </c>
      <c r="E9" s="18" t="s">
        <v>42</v>
      </c>
    </row>
    <row r="10" spans="2:5" x14ac:dyDescent="0.2">
      <c r="B10" s="19">
        <v>1</v>
      </c>
      <c r="C10" s="20">
        <v>43623</v>
      </c>
      <c r="D10" s="34" t="s">
        <v>152</v>
      </c>
      <c r="E10" s="21">
        <v>71.900000000000006</v>
      </c>
    </row>
    <row r="11" spans="2:5" x14ac:dyDescent="0.2">
      <c r="B11" s="19">
        <v>2</v>
      </c>
      <c r="C11" s="20">
        <v>43623</v>
      </c>
      <c r="D11" s="18" t="s">
        <v>153</v>
      </c>
      <c r="E11" s="21">
        <v>11</v>
      </c>
    </row>
    <row r="12" spans="2:5" x14ac:dyDescent="0.2">
      <c r="B12" s="19">
        <v>3</v>
      </c>
      <c r="C12" s="20">
        <v>43623</v>
      </c>
      <c r="D12" s="18" t="s">
        <v>153</v>
      </c>
      <c r="E12" s="21">
        <v>3</v>
      </c>
    </row>
    <row r="13" spans="2:5" x14ac:dyDescent="0.2">
      <c r="B13" s="19">
        <v>4</v>
      </c>
      <c r="C13" s="20">
        <v>43623</v>
      </c>
      <c r="D13" s="18" t="s">
        <v>153</v>
      </c>
      <c r="E13" s="21">
        <v>3</v>
      </c>
    </row>
    <row r="14" spans="2:5" x14ac:dyDescent="0.2">
      <c r="B14" s="19">
        <v>5</v>
      </c>
      <c r="C14" s="20">
        <v>43623</v>
      </c>
      <c r="D14" s="18" t="s">
        <v>153</v>
      </c>
      <c r="E14" s="21">
        <v>2</v>
      </c>
    </row>
    <row r="15" spans="2:5" x14ac:dyDescent="0.2">
      <c r="B15" s="19">
        <v>6</v>
      </c>
      <c r="C15" s="20">
        <v>43623</v>
      </c>
      <c r="D15" s="18" t="s">
        <v>153</v>
      </c>
      <c r="E15" s="21">
        <v>1</v>
      </c>
    </row>
    <row r="16" spans="2:5" x14ac:dyDescent="0.2">
      <c r="B16" s="19">
        <v>7</v>
      </c>
      <c r="C16" s="20">
        <v>43623</v>
      </c>
      <c r="D16" s="18" t="s">
        <v>154</v>
      </c>
      <c r="E16" s="21">
        <v>153.9</v>
      </c>
    </row>
    <row r="17" spans="2:5" x14ac:dyDescent="0.2">
      <c r="B17" s="19">
        <v>8</v>
      </c>
      <c r="C17" s="20">
        <v>43626</v>
      </c>
      <c r="D17" s="18" t="s">
        <v>152</v>
      </c>
      <c r="E17" s="21">
        <v>80</v>
      </c>
    </row>
    <row r="18" spans="2:5" x14ac:dyDescent="0.2">
      <c r="B18" s="19">
        <v>9</v>
      </c>
      <c r="C18" s="20">
        <v>43626</v>
      </c>
      <c r="D18" s="18" t="s">
        <v>153</v>
      </c>
      <c r="E18" s="21">
        <v>332.5</v>
      </c>
    </row>
    <row r="19" spans="2:5" x14ac:dyDescent="0.2">
      <c r="B19" s="19">
        <v>10</v>
      </c>
      <c r="C19" s="20">
        <v>43627</v>
      </c>
      <c r="D19" s="18" t="s">
        <v>153</v>
      </c>
      <c r="E19" s="21">
        <v>799.9</v>
      </c>
    </row>
    <row r="20" spans="2:5" x14ac:dyDescent="0.2">
      <c r="B20" s="19">
        <v>11</v>
      </c>
      <c r="C20" s="20">
        <v>43627</v>
      </c>
      <c r="D20" s="18" t="s">
        <v>153</v>
      </c>
      <c r="E20" s="21">
        <v>1</v>
      </c>
    </row>
    <row r="21" spans="2:5" x14ac:dyDescent="0.2">
      <c r="B21" s="19">
        <v>12</v>
      </c>
      <c r="C21" s="20">
        <v>43628</v>
      </c>
      <c r="D21" s="18" t="s">
        <v>153</v>
      </c>
      <c r="E21" s="21">
        <v>300.2</v>
      </c>
    </row>
    <row r="22" spans="2:5" x14ac:dyDescent="0.2">
      <c r="B22" s="19">
        <v>13</v>
      </c>
      <c r="C22" s="20">
        <v>43629</v>
      </c>
      <c r="D22" s="18" t="s">
        <v>153</v>
      </c>
      <c r="E22" s="21">
        <v>256.5</v>
      </c>
    </row>
    <row r="23" spans="2:5" x14ac:dyDescent="0.2">
      <c r="B23" s="19">
        <v>14</v>
      </c>
      <c r="C23" s="20">
        <v>43630</v>
      </c>
      <c r="D23" s="18" t="s">
        <v>153</v>
      </c>
      <c r="E23" s="21">
        <v>285</v>
      </c>
    </row>
    <row r="24" spans="2:5" x14ac:dyDescent="0.2">
      <c r="B24" s="19">
        <v>15</v>
      </c>
      <c r="C24" s="20">
        <v>43633</v>
      </c>
      <c r="D24" s="18" t="s">
        <v>153</v>
      </c>
      <c r="E24" s="21">
        <v>258.39999999999998</v>
      </c>
    </row>
    <row r="25" spans="2:5" x14ac:dyDescent="0.2">
      <c r="B25" s="19">
        <v>16</v>
      </c>
      <c r="C25" s="20">
        <v>43634</v>
      </c>
      <c r="D25" s="18" t="s">
        <v>153</v>
      </c>
      <c r="E25" s="21">
        <v>475</v>
      </c>
    </row>
    <row r="26" spans="2:5" x14ac:dyDescent="0.2">
      <c r="B26" s="19">
        <v>17</v>
      </c>
      <c r="C26" s="20">
        <v>43635</v>
      </c>
      <c r="D26" s="18" t="s">
        <v>153</v>
      </c>
      <c r="E26" s="21">
        <v>357.2</v>
      </c>
    </row>
    <row r="27" spans="2:5" x14ac:dyDescent="0.2">
      <c r="B27" s="19">
        <v>18</v>
      </c>
      <c r="C27" s="20">
        <v>43637</v>
      </c>
      <c r="D27" s="18" t="s">
        <v>153</v>
      </c>
      <c r="E27" s="21">
        <v>435.1</v>
      </c>
    </row>
    <row r="28" spans="2:5" x14ac:dyDescent="0.2">
      <c r="B28" s="19">
        <v>19</v>
      </c>
      <c r="C28" s="20">
        <v>43640</v>
      </c>
      <c r="D28" s="18" t="s">
        <v>153</v>
      </c>
      <c r="E28" s="21">
        <v>704.9</v>
      </c>
    </row>
    <row r="29" spans="2:5" x14ac:dyDescent="0.2">
      <c r="B29" s="19">
        <v>20</v>
      </c>
      <c r="C29" s="20">
        <v>43641</v>
      </c>
      <c r="D29" s="18" t="s">
        <v>153</v>
      </c>
      <c r="E29" s="21">
        <v>925.3</v>
      </c>
    </row>
    <row r="30" spans="2:5" x14ac:dyDescent="0.2">
      <c r="B30" s="19">
        <v>21</v>
      </c>
      <c r="C30" s="20">
        <v>43642</v>
      </c>
      <c r="D30" s="18" t="s">
        <v>153</v>
      </c>
      <c r="E30" s="21">
        <v>1166</v>
      </c>
    </row>
    <row r="31" spans="2:5" x14ac:dyDescent="0.2">
      <c r="B31" s="19">
        <v>22</v>
      </c>
      <c r="C31" s="20">
        <v>43643</v>
      </c>
      <c r="D31" s="18" t="s">
        <v>153</v>
      </c>
      <c r="E31" s="21">
        <v>176.7</v>
      </c>
    </row>
    <row r="32" spans="2:5" x14ac:dyDescent="0.2">
      <c r="B32" s="19">
        <v>23</v>
      </c>
      <c r="C32" s="108">
        <v>43644</v>
      </c>
      <c r="D32" s="109" t="s">
        <v>153</v>
      </c>
      <c r="E32" s="110">
        <v>129.19999999999999</v>
      </c>
    </row>
    <row r="33" spans="2:5" x14ac:dyDescent="0.2">
      <c r="B33" s="19">
        <v>24</v>
      </c>
      <c r="C33" s="108">
        <v>43647</v>
      </c>
      <c r="D33" s="109" t="s">
        <v>152</v>
      </c>
      <c r="E33" s="110">
        <v>7.54</v>
      </c>
    </row>
    <row r="34" spans="2:5" x14ac:dyDescent="0.2">
      <c r="B34" s="19">
        <v>25</v>
      </c>
      <c r="C34" s="108">
        <v>43647</v>
      </c>
      <c r="D34" s="109" t="s">
        <v>153</v>
      </c>
      <c r="E34" s="110">
        <v>123.5</v>
      </c>
    </row>
    <row r="35" spans="2:5" x14ac:dyDescent="0.2">
      <c r="B35" s="19">
        <v>26</v>
      </c>
      <c r="C35" s="108">
        <v>43648</v>
      </c>
      <c r="D35" s="109" t="s">
        <v>153</v>
      </c>
      <c r="E35" s="110">
        <v>625.1</v>
      </c>
    </row>
    <row r="36" spans="2:5" x14ac:dyDescent="0.2">
      <c r="B36" s="19">
        <v>27</v>
      </c>
      <c r="C36" s="108">
        <v>43649</v>
      </c>
      <c r="D36" s="109" t="s">
        <v>153</v>
      </c>
      <c r="E36" s="110">
        <v>676.4</v>
      </c>
    </row>
    <row r="37" spans="2:5" x14ac:dyDescent="0.2">
      <c r="B37" s="19">
        <v>28</v>
      </c>
      <c r="C37" s="108">
        <v>43650</v>
      </c>
      <c r="D37" s="109" t="s">
        <v>153</v>
      </c>
      <c r="E37" s="110">
        <v>1045</v>
      </c>
    </row>
    <row r="38" spans="2:5" x14ac:dyDescent="0.2">
      <c r="B38" s="19">
        <v>29</v>
      </c>
      <c r="C38" s="108">
        <v>43651</v>
      </c>
      <c r="D38" s="109" t="s">
        <v>153</v>
      </c>
      <c r="E38" s="110">
        <v>959.5</v>
      </c>
    </row>
    <row r="39" spans="2:5" x14ac:dyDescent="0.2">
      <c r="B39" s="19">
        <v>30</v>
      </c>
      <c r="C39" s="108">
        <v>43654</v>
      </c>
      <c r="D39" s="109" t="s">
        <v>153</v>
      </c>
      <c r="E39" s="110">
        <v>3123.6</v>
      </c>
    </row>
    <row r="40" spans="2:5" x14ac:dyDescent="0.2">
      <c r="B40" s="19">
        <v>31</v>
      </c>
      <c r="C40" s="108">
        <v>43655</v>
      </c>
      <c r="D40" s="109" t="s">
        <v>153</v>
      </c>
      <c r="E40" s="110">
        <v>1.9</v>
      </c>
    </row>
    <row r="41" spans="2:5" x14ac:dyDescent="0.2">
      <c r="B41" s="19">
        <v>32</v>
      </c>
      <c r="C41" s="108">
        <v>43656</v>
      </c>
      <c r="D41" s="109" t="s">
        <v>152</v>
      </c>
      <c r="E41" s="110">
        <v>80</v>
      </c>
    </row>
    <row r="42" spans="2:5" x14ac:dyDescent="0.2">
      <c r="B42" s="19">
        <v>33</v>
      </c>
      <c r="C42" s="108">
        <v>43656</v>
      </c>
      <c r="D42" s="109" t="s">
        <v>153</v>
      </c>
      <c r="E42" s="110">
        <v>3219</v>
      </c>
    </row>
    <row r="43" spans="2:5" x14ac:dyDescent="0.2">
      <c r="B43" s="19">
        <v>34</v>
      </c>
      <c r="C43" s="108">
        <v>43677</v>
      </c>
      <c r="D43" s="109" t="s">
        <v>152</v>
      </c>
      <c r="E43" s="110">
        <v>2.4</v>
      </c>
    </row>
    <row r="44" spans="2:5" x14ac:dyDescent="0.2">
      <c r="B44" s="19">
        <v>35</v>
      </c>
      <c r="C44" s="108">
        <v>43679</v>
      </c>
      <c r="D44" s="109" t="s">
        <v>142</v>
      </c>
      <c r="E44" s="110">
        <v>10.45</v>
      </c>
    </row>
    <row r="45" spans="2:5" x14ac:dyDescent="0.2">
      <c r="B45" s="19">
        <v>36</v>
      </c>
      <c r="C45" s="108">
        <v>43679</v>
      </c>
      <c r="D45" s="109" t="s">
        <v>142</v>
      </c>
      <c r="E45" s="110">
        <v>10.45</v>
      </c>
    </row>
    <row r="46" spans="2:5" x14ac:dyDescent="0.2">
      <c r="B46" s="19">
        <v>37</v>
      </c>
      <c r="C46" s="108">
        <v>43682</v>
      </c>
      <c r="D46" s="109" t="s">
        <v>152</v>
      </c>
      <c r="E46" s="110">
        <v>1.2</v>
      </c>
    </row>
    <row r="47" spans="2:5" x14ac:dyDescent="0.2">
      <c r="B47" s="19">
        <v>38</v>
      </c>
      <c r="C47" s="108">
        <v>43682</v>
      </c>
      <c r="D47" s="109" t="s">
        <v>152</v>
      </c>
      <c r="E47" s="110">
        <v>1.2</v>
      </c>
    </row>
    <row r="48" spans="2:5" x14ac:dyDescent="0.2">
      <c r="B48" s="19">
        <v>39</v>
      </c>
      <c r="C48" s="108">
        <v>43682</v>
      </c>
      <c r="D48" s="109" t="s">
        <v>152</v>
      </c>
      <c r="E48" s="110">
        <v>1.2</v>
      </c>
    </row>
    <row r="49" spans="2:5" x14ac:dyDescent="0.2">
      <c r="B49" s="19">
        <v>40</v>
      </c>
      <c r="C49" s="108">
        <v>43682</v>
      </c>
      <c r="D49" s="109" t="s">
        <v>152</v>
      </c>
      <c r="E49" s="110">
        <v>1.2</v>
      </c>
    </row>
    <row r="50" spans="2:5" x14ac:dyDescent="0.2">
      <c r="B50" s="19">
        <v>41</v>
      </c>
      <c r="C50" s="108">
        <v>43682</v>
      </c>
      <c r="D50" s="109" t="s">
        <v>152</v>
      </c>
      <c r="E50" s="110">
        <v>1.2</v>
      </c>
    </row>
    <row r="51" spans="2:5" x14ac:dyDescent="0.2">
      <c r="B51" s="19">
        <v>42</v>
      </c>
      <c r="C51" s="108">
        <v>43682</v>
      </c>
      <c r="D51" s="109" t="s">
        <v>152</v>
      </c>
      <c r="E51" s="110">
        <v>1.2</v>
      </c>
    </row>
    <row r="52" spans="2:5" x14ac:dyDescent="0.2">
      <c r="B52" s="19">
        <v>43</v>
      </c>
      <c r="C52" s="108">
        <v>43682</v>
      </c>
      <c r="D52" s="109" t="s">
        <v>152</v>
      </c>
      <c r="E52" s="110">
        <v>1.2</v>
      </c>
    </row>
    <row r="53" spans="2:5" x14ac:dyDescent="0.2">
      <c r="B53" s="19">
        <v>44</v>
      </c>
      <c r="C53" s="108">
        <v>43685</v>
      </c>
      <c r="D53" s="109" t="s">
        <v>152</v>
      </c>
      <c r="E53" s="110">
        <v>1.2</v>
      </c>
    </row>
    <row r="54" spans="2:5" x14ac:dyDescent="0.2">
      <c r="B54" s="19">
        <v>45</v>
      </c>
      <c r="C54" s="108">
        <v>43689</v>
      </c>
      <c r="D54" s="109" t="s">
        <v>152</v>
      </c>
      <c r="E54" s="110">
        <v>84</v>
      </c>
    </row>
    <row r="55" spans="2:5" x14ac:dyDescent="0.2">
      <c r="B55" s="19">
        <v>46</v>
      </c>
      <c r="C55" s="108">
        <v>43689</v>
      </c>
      <c r="D55" s="109" t="s">
        <v>152</v>
      </c>
      <c r="E55" s="110">
        <v>10.45</v>
      </c>
    </row>
    <row r="56" spans="2:5" x14ac:dyDescent="0.2">
      <c r="B56" s="19">
        <v>47</v>
      </c>
      <c r="C56" s="108">
        <v>43691</v>
      </c>
      <c r="D56" s="109" t="s">
        <v>152</v>
      </c>
      <c r="E56" s="110">
        <v>1.2</v>
      </c>
    </row>
    <row r="57" spans="2:5" x14ac:dyDescent="0.2">
      <c r="B57" s="19">
        <v>48</v>
      </c>
      <c r="C57" s="108">
        <v>43696</v>
      </c>
      <c r="D57" s="109" t="s">
        <v>152</v>
      </c>
      <c r="E57" s="110">
        <v>1.2</v>
      </c>
    </row>
    <row r="58" spans="2:5" x14ac:dyDescent="0.2">
      <c r="B58" s="19">
        <v>49</v>
      </c>
      <c r="C58" s="108">
        <v>43700</v>
      </c>
      <c r="D58" s="109" t="s">
        <v>152</v>
      </c>
      <c r="E58" s="110">
        <v>1.2</v>
      </c>
    </row>
    <row r="59" spans="2:5" x14ac:dyDescent="0.2">
      <c r="B59" s="19">
        <v>50</v>
      </c>
      <c r="C59" s="108">
        <v>43700</v>
      </c>
      <c r="D59" s="109" t="s">
        <v>152</v>
      </c>
      <c r="E59" s="110">
        <v>1.2</v>
      </c>
    </row>
    <row r="60" spans="2:5" x14ac:dyDescent="0.2">
      <c r="B60" s="19">
        <v>51</v>
      </c>
      <c r="C60" s="108">
        <v>43700</v>
      </c>
      <c r="D60" s="109" t="s">
        <v>152</v>
      </c>
      <c r="E60" s="110">
        <v>1.2</v>
      </c>
    </row>
    <row r="61" spans="2:5" x14ac:dyDescent="0.2">
      <c r="B61" s="19">
        <v>52</v>
      </c>
      <c r="C61" s="108">
        <v>43700</v>
      </c>
      <c r="D61" s="109" t="s">
        <v>152</v>
      </c>
      <c r="E61" s="110">
        <v>1.2</v>
      </c>
    </row>
    <row r="62" spans="2:5" x14ac:dyDescent="0.2">
      <c r="B62" s="19">
        <v>53</v>
      </c>
      <c r="C62" s="108">
        <v>43706</v>
      </c>
      <c r="D62" s="109" t="s">
        <v>152</v>
      </c>
      <c r="E62" s="110">
        <v>1.2</v>
      </c>
    </row>
    <row r="63" spans="2:5" x14ac:dyDescent="0.2">
      <c r="B63" s="19">
        <v>54</v>
      </c>
      <c r="C63" s="108">
        <v>43706</v>
      </c>
      <c r="D63" s="109" t="s">
        <v>152</v>
      </c>
      <c r="E63" s="110">
        <v>1.2</v>
      </c>
    </row>
    <row r="64" spans="2:5" x14ac:dyDescent="0.2">
      <c r="B64" s="19">
        <v>55</v>
      </c>
      <c r="C64" s="108">
        <v>43706</v>
      </c>
      <c r="D64" s="109" t="s">
        <v>152</v>
      </c>
      <c r="E64" s="110">
        <v>1.2</v>
      </c>
    </row>
    <row r="65" spans="2:5" x14ac:dyDescent="0.2">
      <c r="B65" s="19">
        <v>56</v>
      </c>
      <c r="C65" s="108">
        <v>43706</v>
      </c>
      <c r="D65" s="109" t="s">
        <v>152</v>
      </c>
      <c r="E65" s="110">
        <v>1.2</v>
      </c>
    </row>
    <row r="66" spans="2:5" x14ac:dyDescent="0.2">
      <c r="B66" s="19">
        <v>57</v>
      </c>
      <c r="C66" s="108">
        <v>43706</v>
      </c>
      <c r="D66" s="109" t="s">
        <v>152</v>
      </c>
      <c r="E66" s="110">
        <v>2.4</v>
      </c>
    </row>
    <row r="67" spans="2:5" x14ac:dyDescent="0.2">
      <c r="B67" s="19">
        <v>58</v>
      </c>
      <c r="C67" s="108">
        <v>43707</v>
      </c>
      <c r="D67" s="109" t="s">
        <v>152</v>
      </c>
      <c r="E67" s="110">
        <v>68.88</v>
      </c>
    </row>
    <row r="68" spans="2:5" x14ac:dyDescent="0.2">
      <c r="B68" s="19">
        <v>59</v>
      </c>
      <c r="C68" s="108">
        <v>43707</v>
      </c>
      <c r="D68" s="109" t="s">
        <v>152</v>
      </c>
      <c r="E68" s="110">
        <v>59.04</v>
      </c>
    </row>
    <row r="69" spans="2:5" x14ac:dyDescent="0.2">
      <c r="B69" s="19">
        <v>60</v>
      </c>
      <c r="C69" s="108">
        <v>43707</v>
      </c>
      <c r="D69" s="109" t="s">
        <v>152</v>
      </c>
      <c r="E69" s="110">
        <v>16.399999999999999</v>
      </c>
    </row>
    <row r="70" spans="2:5" x14ac:dyDescent="0.2">
      <c r="B70" s="19">
        <v>61</v>
      </c>
      <c r="C70" s="108">
        <v>43707</v>
      </c>
      <c r="D70" s="109" t="s">
        <v>152</v>
      </c>
      <c r="E70" s="110">
        <v>13.12</v>
      </c>
    </row>
    <row r="71" spans="2:5" x14ac:dyDescent="0.2">
      <c r="B71" s="19">
        <v>62</v>
      </c>
      <c r="C71" s="108">
        <v>43707</v>
      </c>
      <c r="D71" s="109" t="s">
        <v>152</v>
      </c>
      <c r="E71" s="110">
        <v>9.84</v>
      </c>
    </row>
    <row r="72" spans="2:5" x14ac:dyDescent="0.2">
      <c r="B72" s="19">
        <v>63</v>
      </c>
      <c r="C72" s="108">
        <v>43707</v>
      </c>
      <c r="D72" s="109" t="s">
        <v>152</v>
      </c>
      <c r="E72" s="110">
        <v>9.84</v>
      </c>
    </row>
    <row r="73" spans="2:5" x14ac:dyDescent="0.2">
      <c r="B73" s="19">
        <v>64</v>
      </c>
      <c r="C73" s="108">
        <v>43707</v>
      </c>
      <c r="D73" s="109" t="s">
        <v>152</v>
      </c>
      <c r="E73" s="110">
        <v>7.14</v>
      </c>
    </row>
    <row r="74" spans="2:5" x14ac:dyDescent="0.2">
      <c r="B74" s="19">
        <v>65</v>
      </c>
      <c r="C74" s="108">
        <v>43707</v>
      </c>
      <c r="D74" s="109" t="s">
        <v>152</v>
      </c>
      <c r="E74" s="110">
        <v>4.08</v>
      </c>
    </row>
    <row r="75" spans="2:5" x14ac:dyDescent="0.2">
      <c r="B75" s="19">
        <v>66</v>
      </c>
      <c r="C75" s="108">
        <v>43707</v>
      </c>
      <c r="D75" s="109" t="s">
        <v>152</v>
      </c>
      <c r="E75" s="110">
        <v>4.08</v>
      </c>
    </row>
    <row r="76" spans="2:5" x14ac:dyDescent="0.2">
      <c r="B76" s="19">
        <v>67</v>
      </c>
      <c r="C76" s="108">
        <v>43707</v>
      </c>
      <c r="D76" s="109" t="s">
        <v>152</v>
      </c>
      <c r="E76" s="110">
        <v>3.28</v>
      </c>
    </row>
    <row r="77" spans="2:5" x14ac:dyDescent="0.2">
      <c r="B77" s="19">
        <v>68</v>
      </c>
      <c r="C77" s="108">
        <v>43707</v>
      </c>
      <c r="D77" s="109" t="s">
        <v>152</v>
      </c>
      <c r="E77" s="110">
        <v>2.04</v>
      </c>
    </row>
    <row r="78" spans="2:5" x14ac:dyDescent="0.2">
      <c r="B78" s="19">
        <v>69</v>
      </c>
      <c r="C78" s="108">
        <v>43707</v>
      </c>
      <c r="D78" s="109" t="s">
        <v>152</v>
      </c>
      <c r="E78" s="110">
        <v>2.04</v>
      </c>
    </row>
    <row r="79" spans="2:5" x14ac:dyDescent="0.2">
      <c r="B79" s="19">
        <v>70</v>
      </c>
      <c r="C79" s="108">
        <v>43710</v>
      </c>
      <c r="D79" s="109" t="s">
        <v>155</v>
      </c>
      <c r="E79" s="110">
        <v>213.48</v>
      </c>
    </row>
    <row r="80" spans="2:5" x14ac:dyDescent="0.2">
      <c r="B80" s="19">
        <v>71</v>
      </c>
      <c r="C80" s="108">
        <v>43711</v>
      </c>
      <c r="D80" s="109" t="s">
        <v>155</v>
      </c>
      <c r="E80" s="110">
        <v>362.24</v>
      </c>
    </row>
    <row r="81" spans="2:5" x14ac:dyDescent="0.2">
      <c r="B81" s="19">
        <v>72</v>
      </c>
      <c r="C81" s="108">
        <v>43712</v>
      </c>
      <c r="D81" s="109" t="s">
        <v>156</v>
      </c>
      <c r="E81" s="110">
        <v>485.84</v>
      </c>
    </row>
    <row r="82" spans="2:5" x14ac:dyDescent="0.2">
      <c r="B82" s="19">
        <v>73</v>
      </c>
      <c r="C82" s="108">
        <v>43713</v>
      </c>
      <c r="D82" s="109" t="s">
        <v>156</v>
      </c>
      <c r="E82" s="110">
        <v>541.04</v>
      </c>
    </row>
    <row r="83" spans="2:5" x14ac:dyDescent="0.2">
      <c r="B83" s="19">
        <v>74</v>
      </c>
      <c r="C83" s="108">
        <v>43714</v>
      </c>
      <c r="D83" s="109" t="s">
        <v>157</v>
      </c>
      <c r="E83" s="110">
        <v>18.22</v>
      </c>
    </row>
    <row r="84" spans="2:5" x14ac:dyDescent="0.2">
      <c r="B84" s="19">
        <v>75</v>
      </c>
      <c r="C84" s="108">
        <v>43717</v>
      </c>
      <c r="D84" s="109" t="s">
        <v>157</v>
      </c>
      <c r="E84" s="110">
        <v>11.66</v>
      </c>
    </row>
    <row r="85" spans="2:5" x14ac:dyDescent="0.2">
      <c r="B85" s="19">
        <v>76</v>
      </c>
      <c r="C85" s="108">
        <v>43718</v>
      </c>
      <c r="D85" s="109" t="s">
        <v>157</v>
      </c>
      <c r="E85" s="110">
        <v>166.8</v>
      </c>
    </row>
    <row r="86" spans="2:5" x14ac:dyDescent="0.2">
      <c r="B86" s="19">
        <v>77</v>
      </c>
      <c r="C86" s="108">
        <v>43720</v>
      </c>
      <c r="D86" s="109" t="s">
        <v>156</v>
      </c>
      <c r="E86" s="110">
        <v>3.28</v>
      </c>
    </row>
    <row r="87" spans="2:5" x14ac:dyDescent="0.2">
      <c r="B87" s="19">
        <v>78</v>
      </c>
      <c r="C87" s="108">
        <v>43721</v>
      </c>
      <c r="D87" s="109" t="s">
        <v>157</v>
      </c>
      <c r="E87" s="110">
        <v>186.52</v>
      </c>
    </row>
    <row r="88" spans="2:5" x14ac:dyDescent="0.2">
      <c r="B88" s="19">
        <v>79</v>
      </c>
      <c r="C88" s="108">
        <v>43724</v>
      </c>
      <c r="D88" s="109" t="s">
        <v>158</v>
      </c>
      <c r="E88" s="110">
        <v>19.68</v>
      </c>
    </row>
    <row r="89" spans="2:5" x14ac:dyDescent="0.2">
      <c r="B89" s="19">
        <v>80</v>
      </c>
      <c r="C89" s="108">
        <v>43725</v>
      </c>
      <c r="D89" s="109" t="s">
        <v>157</v>
      </c>
      <c r="E89" s="110">
        <v>42.28</v>
      </c>
    </row>
    <row r="90" spans="2:5" x14ac:dyDescent="0.2">
      <c r="B90" s="19">
        <v>81</v>
      </c>
      <c r="C90" s="108">
        <v>43726</v>
      </c>
      <c r="D90" s="109" t="s">
        <v>157</v>
      </c>
      <c r="E90" s="110">
        <v>27.04</v>
      </c>
    </row>
    <row r="91" spans="2:5" x14ac:dyDescent="0.2">
      <c r="B91" s="19">
        <v>82</v>
      </c>
      <c r="C91" s="108">
        <v>43727</v>
      </c>
      <c r="D91" s="109" t="s">
        <v>157</v>
      </c>
      <c r="E91" s="110">
        <v>23.98</v>
      </c>
    </row>
    <row r="92" spans="2:5" x14ac:dyDescent="0.2">
      <c r="B92" s="19">
        <v>83</v>
      </c>
      <c r="C92" s="108">
        <v>43731</v>
      </c>
      <c r="D92" s="109" t="s">
        <v>157</v>
      </c>
      <c r="E92" s="110">
        <v>2.4</v>
      </c>
    </row>
    <row r="93" spans="2:5" x14ac:dyDescent="0.2">
      <c r="B93" s="19">
        <v>84</v>
      </c>
      <c r="C93" s="108">
        <v>43732</v>
      </c>
      <c r="D93" s="109" t="s">
        <v>157</v>
      </c>
      <c r="E93" s="110">
        <v>9.84</v>
      </c>
    </row>
    <row r="94" spans="2:5" x14ac:dyDescent="0.2">
      <c r="B94" s="19">
        <v>85</v>
      </c>
      <c r="C94" s="108">
        <v>43733</v>
      </c>
      <c r="D94" s="109" t="s">
        <v>157</v>
      </c>
      <c r="E94" s="110">
        <v>117</v>
      </c>
    </row>
    <row r="95" spans="2:5" x14ac:dyDescent="0.2">
      <c r="B95" s="19">
        <v>86</v>
      </c>
      <c r="C95" s="108">
        <v>43734</v>
      </c>
      <c r="D95" s="109" t="s">
        <v>157</v>
      </c>
      <c r="E95" s="110">
        <v>2.04</v>
      </c>
    </row>
    <row r="96" spans="2:5" x14ac:dyDescent="0.2">
      <c r="B96" s="19">
        <v>87</v>
      </c>
      <c r="C96" s="108">
        <v>43735</v>
      </c>
      <c r="D96" s="109" t="s">
        <v>159</v>
      </c>
      <c r="E96" s="110">
        <v>3.28</v>
      </c>
    </row>
    <row r="97" spans="2:5" x14ac:dyDescent="0.2">
      <c r="B97" s="19">
        <v>88</v>
      </c>
      <c r="C97" s="108">
        <v>43738</v>
      </c>
      <c r="D97" s="109" t="s">
        <v>159</v>
      </c>
      <c r="E97" s="110">
        <v>2.4</v>
      </c>
    </row>
    <row r="98" spans="2:5" x14ac:dyDescent="0.2">
      <c r="B98" s="19">
        <v>89</v>
      </c>
      <c r="C98" s="108">
        <v>43740</v>
      </c>
      <c r="D98" s="109" t="s">
        <v>157</v>
      </c>
      <c r="E98" s="110">
        <v>26.38</v>
      </c>
    </row>
    <row r="99" spans="2:5" x14ac:dyDescent="0.2">
      <c r="B99" s="19">
        <v>90</v>
      </c>
      <c r="C99" s="108">
        <v>43748</v>
      </c>
      <c r="D99" s="109" t="s">
        <v>160</v>
      </c>
      <c r="E99" s="110">
        <v>84</v>
      </c>
    </row>
    <row r="100" spans="2:5" x14ac:dyDescent="0.2">
      <c r="B100" s="19">
        <v>91</v>
      </c>
      <c r="C100" s="108">
        <v>43754</v>
      </c>
      <c r="D100" s="109" t="s">
        <v>159</v>
      </c>
      <c r="E100" s="110">
        <v>21.06</v>
      </c>
    </row>
    <row r="101" spans="2:5" x14ac:dyDescent="0.2">
      <c r="B101" s="19">
        <v>92</v>
      </c>
      <c r="C101" s="108">
        <v>43767</v>
      </c>
      <c r="D101" s="109" t="s">
        <v>159</v>
      </c>
      <c r="E101" s="110">
        <v>3.28</v>
      </c>
    </row>
    <row r="102" spans="2:5" x14ac:dyDescent="0.2">
      <c r="B102" s="19">
        <v>93</v>
      </c>
      <c r="C102" s="108">
        <v>43770</v>
      </c>
      <c r="D102" s="109" t="s">
        <v>159</v>
      </c>
      <c r="E102" s="110">
        <v>3.28</v>
      </c>
    </row>
    <row r="103" spans="2:5" x14ac:dyDescent="0.2">
      <c r="B103" s="19">
        <v>94</v>
      </c>
      <c r="C103" s="108">
        <v>43776</v>
      </c>
      <c r="D103" s="109" t="s">
        <v>159</v>
      </c>
      <c r="E103" s="110">
        <v>16.399999999999999</v>
      </c>
    </row>
    <row r="104" spans="2:5" x14ac:dyDescent="0.2">
      <c r="B104" s="19">
        <v>95</v>
      </c>
      <c r="C104" s="108">
        <v>43780</v>
      </c>
      <c r="D104" s="109" t="s">
        <v>159</v>
      </c>
      <c r="E104" s="110">
        <v>84</v>
      </c>
    </row>
  </sheetData>
  <mergeCells count="9">
    <mergeCell ref="B8:D8"/>
    <mergeCell ref="B6:E6"/>
    <mergeCell ref="B7:E7"/>
    <mergeCell ref="B2:C2"/>
    <mergeCell ref="B3:C3"/>
    <mergeCell ref="B4:C4"/>
    <mergeCell ref="D2:E2"/>
    <mergeCell ref="D3:E3"/>
    <mergeCell ref="D4:E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6"/>
  <sheetViews>
    <sheetView showGridLines="0" topLeftCell="A7" workbookViewId="0">
      <selection activeCell="I8" sqref="I8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8.28515625" style="10" bestFit="1" customWidth="1"/>
    <col min="4" max="4" width="10.28515625" style="10" bestFit="1" customWidth="1"/>
    <col min="5" max="5" width="14" style="10" bestFit="1" customWidth="1"/>
    <col min="6" max="6" width="11.85546875" style="10" bestFit="1" customWidth="1"/>
    <col min="7" max="7" width="15.5703125" style="10" bestFit="1" customWidth="1"/>
    <col min="8" max="8" width="13.5703125" style="10" bestFit="1" customWidth="1"/>
    <col min="9" max="9" width="17" style="10" bestFit="1" customWidth="1"/>
    <col min="10" max="16384" width="9.140625" style="10"/>
  </cols>
  <sheetData>
    <row r="2" spans="2:13" ht="12.75" customHeight="1" x14ac:dyDescent="0.2">
      <c r="B2" s="134" t="s">
        <v>4</v>
      </c>
      <c r="C2" s="134"/>
      <c r="D2" s="190" t="str">
        <f>Resumo!D5:K5</f>
        <v>CONCURSO PÚBLICO PARA PREENCHIMENTO DE VAGAS PARA CARGOS TÉCNICO-ADMINISTRATIVOS DA UFCA</v>
      </c>
      <c r="E2" s="191"/>
      <c r="F2" s="191">
        <f>Resumo!F5:L5</f>
        <v>0</v>
      </c>
      <c r="G2" s="191"/>
      <c r="H2" s="191">
        <f>Resumo!H5:L5</f>
        <v>0</v>
      </c>
      <c r="I2" s="192"/>
    </row>
    <row r="3" spans="2:13" ht="12.75" customHeight="1" x14ac:dyDescent="0.2">
      <c r="B3" s="134" t="s">
        <v>9</v>
      </c>
      <c r="C3" s="134"/>
      <c r="D3" s="193" t="str">
        <f>Resumo!D8:K8</f>
        <v>FRANCISCO DE ASSIS NOGUEIRA</v>
      </c>
      <c r="E3" s="194"/>
      <c r="F3" s="194">
        <f>Resumo!F8:L8</f>
        <v>0</v>
      </c>
      <c r="G3" s="194"/>
      <c r="H3" s="194">
        <f>Resumo!H8:L8</f>
        <v>0</v>
      </c>
      <c r="I3" s="195"/>
    </row>
    <row r="4" spans="2:13" x14ac:dyDescent="0.2">
      <c r="B4" s="134" t="s">
        <v>5</v>
      </c>
      <c r="C4" s="134"/>
      <c r="D4" s="196" t="str">
        <f>CONCATENATE(TEXT(Resumo!H6,"dd/mm/aaa")," - ",TEXT(Resumo!I6,"dd/mm/aaa"))</f>
        <v>08/05/2019 - 04/11/2019</v>
      </c>
      <c r="E4" s="197"/>
      <c r="F4" s="197" t="str">
        <f>CONCATENATE(TEXT(Resumo!K6,"dd/mm/aaa")," - ",TEXT(Resumo!L6,"dd/mm/aaa"))</f>
        <v>00/01/1900 - 00/01/1900</v>
      </c>
      <c r="G4" s="197"/>
      <c r="H4" s="197" t="e">
        <f>CONCATENATE(TEXT(Resumo!#REF!,"dd/mm/aaa")," - ",TEXT(Resumo!#REF!,"dd/mm/aaa"))</f>
        <v>#REF!</v>
      </c>
      <c r="I4" s="198"/>
    </row>
    <row r="6" spans="2:13" x14ac:dyDescent="0.2">
      <c r="B6" s="185" t="s">
        <v>36</v>
      </c>
      <c r="C6" s="185"/>
      <c r="D6" s="185"/>
      <c r="E6" s="185"/>
      <c r="F6" s="185"/>
      <c r="G6" s="185"/>
      <c r="H6" s="185"/>
      <c r="I6" s="185"/>
    </row>
    <row r="7" spans="2:13" ht="13.5" thickBot="1" x14ac:dyDescent="0.25">
      <c r="B7" s="186" t="s">
        <v>44</v>
      </c>
      <c r="C7" s="186"/>
      <c r="D7" s="186"/>
      <c r="E7" s="186"/>
      <c r="F7" s="186"/>
      <c r="G7" s="186"/>
      <c r="H7" s="186"/>
      <c r="I7" s="186"/>
    </row>
    <row r="8" spans="2:13" ht="13.5" thickTop="1" x14ac:dyDescent="0.2">
      <c r="B8" s="4"/>
      <c r="C8" s="4"/>
      <c r="D8" s="4"/>
      <c r="E8" s="5">
        <f>SUM(aplicacao[APLICAÇÃO])</f>
        <v>481995.95999999996</v>
      </c>
      <c r="F8" s="5">
        <f>SUM(aplicacao[RESGATE])</f>
        <v>464619.07999999996</v>
      </c>
      <c r="G8" s="5">
        <f>SUM(aplicacao[RENDIMENTO])</f>
        <v>2927.5499999999997</v>
      </c>
      <c r="H8" s="5">
        <f>SUM(aplicacao[ENCARGOS])</f>
        <v>667.98</v>
      </c>
      <c r="I8" s="5">
        <f>SUM(aplicacao[REND. LÍQUIDO])</f>
        <v>2259.5699999999997</v>
      </c>
    </row>
    <row r="9" spans="2:13" x14ac:dyDescent="0.2">
      <c r="B9" s="18" t="s">
        <v>39</v>
      </c>
      <c r="C9" s="18" t="s">
        <v>40</v>
      </c>
      <c r="D9" s="18" t="s">
        <v>45</v>
      </c>
      <c r="E9" s="18" t="s">
        <v>46</v>
      </c>
      <c r="F9" s="18" t="s">
        <v>47</v>
      </c>
      <c r="G9" s="18" t="s">
        <v>48</v>
      </c>
      <c r="H9" s="18" t="s">
        <v>49</v>
      </c>
      <c r="I9" s="18" t="s">
        <v>50</v>
      </c>
    </row>
    <row r="10" spans="2:13" x14ac:dyDescent="0.2">
      <c r="B10" s="19">
        <v>1</v>
      </c>
      <c r="C10" s="22">
        <v>43799</v>
      </c>
      <c r="D10" s="23">
        <v>0</v>
      </c>
      <c r="E10" s="23">
        <v>241812.5</v>
      </c>
      <c r="F10" s="23">
        <v>2248.5</v>
      </c>
      <c r="G10" s="23">
        <v>186.14</v>
      </c>
      <c r="H10" s="23">
        <v>1.8599999999999999</v>
      </c>
      <c r="I10" s="23">
        <f>aplicacao[[#This Row],[RENDIMENTO]]-aplicacao[[#This Row],[ENCARGOS]]</f>
        <v>184.27999999999997</v>
      </c>
    </row>
    <row r="11" spans="2:13" x14ac:dyDescent="0.2">
      <c r="B11" s="19">
        <v>2</v>
      </c>
      <c r="C11" s="22">
        <v>43830</v>
      </c>
      <c r="D11" s="23">
        <f t="shared" ref="D11:D14" si="0">E10-F10+I10+D10</f>
        <v>239748.28</v>
      </c>
      <c r="E11" s="23">
        <v>239679.46</v>
      </c>
      <c r="F11" s="23">
        <v>81946.429999999993</v>
      </c>
      <c r="G11" s="23">
        <v>1379.14</v>
      </c>
      <c r="H11" s="23">
        <v>75.510000000000005</v>
      </c>
      <c r="I11" s="23">
        <f>aplicacao[[#This Row],[RENDIMENTO]]-aplicacao[[#This Row],[ENCARGOS]]</f>
        <v>1303.6300000000001</v>
      </c>
      <c r="K11" s="23"/>
      <c r="L11" s="23"/>
      <c r="M11" s="23"/>
    </row>
    <row r="12" spans="2:13" x14ac:dyDescent="0.2">
      <c r="B12" s="19">
        <v>3</v>
      </c>
      <c r="C12" s="22">
        <v>43861</v>
      </c>
      <c r="D12" s="23">
        <f t="shared" si="0"/>
        <v>398784.94</v>
      </c>
      <c r="E12" s="23"/>
      <c r="F12" s="23">
        <v>145895.47</v>
      </c>
      <c r="G12" s="23">
        <v>914.97</v>
      </c>
      <c r="H12" s="23">
        <v>174.54</v>
      </c>
      <c r="I12" s="23">
        <f>aplicacao[[#This Row],[RENDIMENTO]]-aplicacao[[#This Row],[ENCARGOS]]</f>
        <v>740.43000000000006</v>
      </c>
    </row>
    <row r="13" spans="2:13" x14ac:dyDescent="0.2">
      <c r="B13" s="19">
        <v>4</v>
      </c>
      <c r="C13" s="22">
        <v>43890</v>
      </c>
      <c r="D13" s="23">
        <f t="shared" si="0"/>
        <v>253629.9</v>
      </c>
      <c r="E13" s="23">
        <v>504</v>
      </c>
      <c r="F13" s="23">
        <v>197680.46</v>
      </c>
      <c r="G13" s="23">
        <v>353.4</v>
      </c>
      <c r="H13" s="23">
        <v>295.43</v>
      </c>
      <c r="I13" s="23">
        <f>aplicacao[[#This Row],[RENDIMENTO]]-aplicacao[[#This Row],[ENCARGOS]]</f>
        <v>57.96999999999997</v>
      </c>
    </row>
    <row r="14" spans="2:13" x14ac:dyDescent="0.2">
      <c r="B14" s="19">
        <v>5</v>
      </c>
      <c r="C14" s="22">
        <v>43921</v>
      </c>
      <c r="D14" s="23">
        <f t="shared" si="0"/>
        <v>56511.41</v>
      </c>
      <c r="E14" s="23"/>
      <c r="F14" s="23">
        <v>36848.22</v>
      </c>
      <c r="G14" s="23">
        <v>74.930000000000007</v>
      </c>
      <c r="H14" s="23">
        <v>94.89</v>
      </c>
      <c r="I14" s="23">
        <f>aplicacao[[#This Row],[RENDIMENTO]]-aplicacao[[#This Row],[ENCARGOS]]</f>
        <v>-19.959999999999994</v>
      </c>
    </row>
    <row r="15" spans="2:13" x14ac:dyDescent="0.2">
      <c r="B15" s="19">
        <v>6</v>
      </c>
      <c r="C15" s="22">
        <v>43951</v>
      </c>
      <c r="D15" s="91">
        <f>E14-F14+I14+D14</f>
        <v>19643.230000000003</v>
      </c>
      <c r="E15" s="91"/>
      <c r="F15" s="91"/>
      <c r="G15" s="91">
        <v>14.1</v>
      </c>
      <c r="H15" s="91">
        <v>21.38</v>
      </c>
      <c r="I15" s="91">
        <f>aplicacao[[#This Row],[RENDIMENTO]]-aplicacao[[#This Row],[ENCARGOS]]</f>
        <v>-7.2799999999999994</v>
      </c>
    </row>
    <row r="16" spans="2:13" x14ac:dyDescent="0.2">
      <c r="B16" s="19">
        <v>7</v>
      </c>
      <c r="C16" s="22">
        <v>43982</v>
      </c>
      <c r="D16" s="91">
        <f>E15-F15+I15+D15</f>
        <v>19635.950000000004</v>
      </c>
      <c r="E16" s="91"/>
      <c r="F16" s="91"/>
      <c r="G16" s="91">
        <v>4.87</v>
      </c>
      <c r="H16" s="91">
        <v>4.37</v>
      </c>
      <c r="I16" s="91">
        <f>aplicacao[[#This Row],[RENDIMENTO]]-aplicacao[[#This Row],[ENCARGOS]]</f>
        <v>0.5</v>
      </c>
    </row>
  </sheetData>
  <mergeCells count="8">
    <mergeCell ref="B4:C4"/>
    <mergeCell ref="B6:I6"/>
    <mergeCell ref="B7:I7"/>
    <mergeCell ref="D2:I2"/>
    <mergeCell ref="D3:I3"/>
    <mergeCell ref="D4:I4"/>
    <mergeCell ref="B2:C2"/>
    <mergeCell ref="B3:C3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G18" sqref="G18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9.5703125" style="10" bestFit="1" customWidth="1"/>
    <col min="4" max="4" width="7" style="10" bestFit="1" customWidth="1"/>
    <col min="5" max="5" width="6.7109375" style="10" bestFit="1" customWidth="1"/>
    <col min="6" max="6" width="14.5703125" style="10" bestFit="1" customWidth="1"/>
    <col min="7" max="7" width="64.28515625" style="10" bestFit="1" customWidth="1"/>
    <col min="8" max="8" width="11.85546875" style="10" bestFit="1" customWidth="1"/>
    <col min="9" max="9" width="8.7109375" style="10" bestFit="1" customWidth="1"/>
    <col min="10" max="16384" width="9.140625" style="10"/>
  </cols>
  <sheetData>
    <row r="1" spans="1:9" x14ac:dyDescent="0.2">
      <c r="A1" s="10">
        <v>1</v>
      </c>
    </row>
    <row r="2" spans="1:9" ht="12" customHeight="1" x14ac:dyDescent="0.2">
      <c r="B2" s="134" t="s">
        <v>4</v>
      </c>
      <c r="C2" s="134"/>
      <c r="D2" s="190" t="str">
        <f>Resumo!D5:K5</f>
        <v>CONCURSO PÚBLICO PARA PREENCHIMENTO DE VAGAS PARA CARGOS TÉCNICO-ADMINISTRATIVOS DA UFCA</v>
      </c>
      <c r="E2" s="191"/>
      <c r="F2" s="191">
        <f>Resumo!F5:L5</f>
        <v>0</v>
      </c>
      <c r="G2" s="191"/>
      <c r="H2" s="191">
        <f>Resumo!H5:L5</f>
        <v>0</v>
      </c>
      <c r="I2" s="192"/>
    </row>
    <row r="3" spans="1:9" ht="12" customHeight="1" x14ac:dyDescent="0.2">
      <c r="B3" s="134" t="s">
        <v>9</v>
      </c>
      <c r="C3" s="134"/>
      <c r="D3" s="193" t="str">
        <f>Resumo!D8:K8</f>
        <v>FRANCISCO DE ASSIS NOGUEIRA</v>
      </c>
      <c r="E3" s="194"/>
      <c r="F3" s="194">
        <f>Resumo!F8:L8</f>
        <v>0</v>
      </c>
      <c r="G3" s="194"/>
      <c r="H3" s="194">
        <f>Resumo!H8:L8</f>
        <v>0</v>
      </c>
      <c r="I3" s="195"/>
    </row>
    <row r="4" spans="1:9" ht="12" customHeight="1" x14ac:dyDescent="0.2">
      <c r="B4" s="134" t="s">
        <v>5</v>
      </c>
      <c r="C4" s="134"/>
      <c r="D4" s="196" t="str">
        <f>CONCATENATE(TEXT(Resumo!H6,"dd/mm/aaa")," - ",TEXT(Resumo!I6,"dd/mm/aaa"))</f>
        <v>08/05/2019 - 04/11/2019</v>
      </c>
      <c r="E4" s="197"/>
      <c r="F4" s="197" t="str">
        <f>CONCATENATE(TEXT(Resumo!K6,"dd/mm/aaa")," - ",TEXT(Resumo!L6,"dd/mm/aaa"))</f>
        <v>00/01/1900 - 00/01/1900</v>
      </c>
      <c r="G4" s="197"/>
      <c r="H4" s="197" t="e">
        <f>CONCATENATE(TEXT(Resumo!#REF!,"dd/mm/aaa")," - ",TEXT(Resumo!#REF!,"dd/mm/aaa"))</f>
        <v>#REF!</v>
      </c>
      <c r="I4" s="198"/>
    </row>
    <row r="6" spans="1:9" x14ac:dyDescent="0.2">
      <c r="B6" s="185" t="s">
        <v>36</v>
      </c>
      <c r="C6" s="185"/>
      <c r="D6" s="185"/>
      <c r="E6" s="185"/>
      <c r="F6" s="185"/>
      <c r="G6" s="185"/>
      <c r="H6" s="185"/>
      <c r="I6" s="185"/>
    </row>
    <row r="7" spans="1:9" ht="13.5" thickBot="1" x14ac:dyDescent="0.25">
      <c r="B7" s="186" t="str">
        <f>Resumo!C13</f>
        <v>P. JURÍDICA</v>
      </c>
      <c r="C7" s="186"/>
      <c r="D7" s="186"/>
      <c r="E7" s="186"/>
      <c r="F7" s="186"/>
      <c r="G7" s="186"/>
      <c r="H7" s="186"/>
      <c r="I7" s="186"/>
    </row>
    <row r="8" spans="1:9" ht="13.5" thickTop="1" x14ac:dyDescent="0.2">
      <c r="B8" s="199" t="s">
        <v>38</v>
      </c>
      <c r="C8" s="199"/>
      <c r="D8" s="199"/>
      <c r="E8" s="199"/>
      <c r="F8" s="199"/>
      <c r="G8" s="199"/>
      <c r="H8" s="199"/>
      <c r="I8" s="5">
        <f>SUM(tbAba01[VALOR])</f>
        <v>90203.76</v>
      </c>
    </row>
    <row r="9" spans="1:9" x14ac:dyDescent="0.2">
      <c r="B9" s="93" t="s">
        <v>39</v>
      </c>
      <c r="C9" s="19" t="s">
        <v>40</v>
      </c>
      <c r="D9" s="25" t="s">
        <v>119</v>
      </c>
      <c r="E9" s="26" t="s">
        <v>120</v>
      </c>
      <c r="F9" s="14" t="s">
        <v>125</v>
      </c>
      <c r="G9" s="18" t="s">
        <v>121</v>
      </c>
      <c r="H9" s="28" t="s">
        <v>54</v>
      </c>
      <c r="I9" s="18" t="s">
        <v>42</v>
      </c>
    </row>
    <row r="10" spans="1:9" x14ac:dyDescent="0.2">
      <c r="B10" s="19">
        <f>IF(ISNUMBER(B9),B9+1,1)</f>
        <v>1</v>
      </c>
      <c r="C10" s="24">
        <v>43689</v>
      </c>
      <c r="D10" s="62" t="s">
        <v>1056</v>
      </c>
      <c r="E10" s="34" t="s">
        <v>124</v>
      </c>
      <c r="F10" s="62">
        <v>1394</v>
      </c>
      <c r="G10" s="27" t="s">
        <v>203</v>
      </c>
      <c r="H10" s="18"/>
      <c r="I10" s="28">
        <v>2988</v>
      </c>
    </row>
    <row r="11" spans="1:9" x14ac:dyDescent="0.2">
      <c r="B11" s="19">
        <f t="shared" ref="B11:B16" si="0">IF(ISNUMBER(B10),B10+1,1)</f>
        <v>2</v>
      </c>
      <c r="C11" s="24">
        <v>43696</v>
      </c>
      <c r="D11" s="62" t="s">
        <v>1053</v>
      </c>
      <c r="E11" s="34" t="s">
        <v>124</v>
      </c>
      <c r="F11" s="62">
        <v>4284</v>
      </c>
      <c r="G11" s="27" t="s">
        <v>204</v>
      </c>
      <c r="H11" s="18"/>
      <c r="I11" s="28">
        <v>17932.64</v>
      </c>
    </row>
    <row r="12" spans="1:9" x14ac:dyDescent="0.2">
      <c r="B12" s="19">
        <f t="shared" si="0"/>
        <v>3</v>
      </c>
      <c r="C12" s="24">
        <v>43700</v>
      </c>
      <c r="D12" s="62" t="s">
        <v>1053</v>
      </c>
      <c r="E12" s="34" t="s">
        <v>124</v>
      </c>
      <c r="F12" s="62">
        <v>4285</v>
      </c>
      <c r="G12" s="27" t="s">
        <v>204</v>
      </c>
      <c r="H12" s="18"/>
      <c r="I12" s="28">
        <v>4580.62</v>
      </c>
    </row>
    <row r="13" spans="1:9" x14ac:dyDescent="0.2">
      <c r="B13" s="19">
        <f t="shared" si="0"/>
        <v>4</v>
      </c>
      <c r="C13" s="24">
        <v>43718</v>
      </c>
      <c r="D13" s="62" t="s">
        <v>1053</v>
      </c>
      <c r="E13" s="34" t="s">
        <v>124</v>
      </c>
      <c r="F13" s="62">
        <v>4284</v>
      </c>
      <c r="G13" s="27" t="s">
        <v>204</v>
      </c>
      <c r="H13" s="18"/>
      <c r="I13" s="28">
        <v>467.36</v>
      </c>
    </row>
    <row r="14" spans="1:9" x14ac:dyDescent="0.2">
      <c r="B14" s="19">
        <f t="shared" si="0"/>
        <v>5</v>
      </c>
      <c r="C14" s="24">
        <v>43718</v>
      </c>
      <c r="D14" s="62" t="s">
        <v>1053</v>
      </c>
      <c r="E14" s="34" t="s">
        <v>124</v>
      </c>
      <c r="F14" s="62">
        <v>4285</v>
      </c>
      <c r="G14" s="27" t="s">
        <v>204</v>
      </c>
      <c r="H14" s="18"/>
      <c r="I14" s="28">
        <v>119.38</v>
      </c>
    </row>
    <row r="15" spans="1:9" x14ac:dyDescent="0.2">
      <c r="B15" s="19">
        <f t="shared" si="0"/>
        <v>6</v>
      </c>
      <c r="C15" s="24">
        <v>43720</v>
      </c>
      <c r="D15" s="62" t="s">
        <v>1054</v>
      </c>
      <c r="E15" s="34" t="s">
        <v>124</v>
      </c>
      <c r="F15" s="62">
        <v>69</v>
      </c>
      <c r="G15" s="27" t="s">
        <v>205</v>
      </c>
      <c r="H15" s="18"/>
      <c r="I15" s="28">
        <v>19646</v>
      </c>
    </row>
    <row r="16" spans="1:9" x14ac:dyDescent="0.2">
      <c r="B16" s="19">
        <f t="shared" si="0"/>
        <v>7</v>
      </c>
      <c r="C16" s="24">
        <v>43745</v>
      </c>
      <c r="D16" s="62" t="s">
        <v>1056</v>
      </c>
      <c r="E16" s="34" t="s">
        <v>124</v>
      </c>
      <c r="F16" s="62">
        <v>1455</v>
      </c>
      <c r="G16" s="27" t="s">
        <v>203</v>
      </c>
      <c r="H16" s="18"/>
      <c r="I16" s="28">
        <v>440</v>
      </c>
    </row>
    <row r="17" spans="2:9" x14ac:dyDescent="0.2">
      <c r="B17" s="107">
        <f t="shared" ref="B17:B18" si="1">IF(ISNUMBER(B16),B16+1,1)</f>
        <v>8</v>
      </c>
      <c r="C17" s="115">
        <v>43748</v>
      </c>
      <c r="D17" s="62" t="s">
        <v>1054</v>
      </c>
      <c r="E17" s="34" t="s">
        <v>124</v>
      </c>
      <c r="F17" s="114">
        <v>69</v>
      </c>
      <c r="G17" s="116" t="s">
        <v>205</v>
      </c>
      <c r="H17" s="109"/>
      <c r="I17" s="117">
        <v>1034</v>
      </c>
    </row>
    <row r="18" spans="2:9" x14ac:dyDescent="0.2">
      <c r="B18" s="107">
        <f t="shared" si="1"/>
        <v>9</v>
      </c>
      <c r="C18" s="115">
        <v>43770</v>
      </c>
      <c r="D18" s="62" t="s">
        <v>1056</v>
      </c>
      <c r="E18" s="34" t="s">
        <v>124</v>
      </c>
      <c r="F18" s="114">
        <v>1478</v>
      </c>
      <c r="G18" s="116" t="s">
        <v>203</v>
      </c>
      <c r="H18" s="109"/>
      <c r="I18" s="117">
        <v>550</v>
      </c>
    </row>
    <row r="19" spans="2:9" x14ac:dyDescent="0.2">
      <c r="B19" s="107">
        <f t="shared" ref="B19:B31" si="2">IF(ISNUMBER(B18),B18+1,1)</f>
        <v>10</v>
      </c>
      <c r="C19" s="115">
        <v>43644</v>
      </c>
      <c r="D19" s="62" t="s">
        <v>1047</v>
      </c>
      <c r="E19" s="34" t="s">
        <v>124</v>
      </c>
      <c r="F19" s="114">
        <v>37</v>
      </c>
      <c r="G19" s="116" t="s">
        <v>206</v>
      </c>
      <c r="H19" s="109"/>
      <c r="I19" s="117">
        <v>6859.3</v>
      </c>
    </row>
    <row r="20" spans="2:9" x14ac:dyDescent="0.2">
      <c r="B20" s="107">
        <f t="shared" si="2"/>
        <v>11</v>
      </c>
      <c r="C20" s="115">
        <v>43656</v>
      </c>
      <c r="D20" s="62" t="s">
        <v>1047</v>
      </c>
      <c r="E20" s="34" t="s">
        <v>124</v>
      </c>
      <c r="F20" s="114">
        <v>37</v>
      </c>
      <c r="G20" s="116" t="s">
        <v>206</v>
      </c>
      <c r="H20" s="109"/>
      <c r="I20" s="117">
        <v>140.69999999999999</v>
      </c>
    </row>
    <row r="21" spans="2:9" x14ac:dyDescent="0.2">
      <c r="B21" s="107">
        <f t="shared" si="2"/>
        <v>12</v>
      </c>
      <c r="C21" s="115">
        <v>43672</v>
      </c>
      <c r="D21" s="62" t="s">
        <v>1047</v>
      </c>
      <c r="E21" s="34" t="s">
        <v>124</v>
      </c>
      <c r="F21" s="114">
        <v>41</v>
      </c>
      <c r="G21" s="116" t="s">
        <v>206</v>
      </c>
      <c r="H21" s="109"/>
      <c r="I21" s="117">
        <v>6859.3</v>
      </c>
    </row>
    <row r="22" spans="2:9" x14ac:dyDescent="0.2">
      <c r="B22" s="107">
        <f t="shared" si="2"/>
        <v>13</v>
      </c>
      <c r="C22" s="115">
        <v>43685</v>
      </c>
      <c r="D22" s="62" t="s">
        <v>1047</v>
      </c>
      <c r="E22" s="34" t="s">
        <v>124</v>
      </c>
      <c r="F22" s="114">
        <v>41</v>
      </c>
      <c r="G22" s="116" t="s">
        <v>206</v>
      </c>
      <c r="H22" s="109"/>
      <c r="I22" s="117">
        <v>140.69999999999999</v>
      </c>
    </row>
    <row r="23" spans="2:9" x14ac:dyDescent="0.2">
      <c r="B23" s="107">
        <f t="shared" si="2"/>
        <v>14</v>
      </c>
      <c r="C23" s="115">
        <v>43700</v>
      </c>
      <c r="D23" s="62" t="s">
        <v>1047</v>
      </c>
      <c r="E23" s="34" t="s">
        <v>124</v>
      </c>
      <c r="F23" s="114">
        <v>43</v>
      </c>
      <c r="G23" s="116" t="s">
        <v>206</v>
      </c>
      <c r="H23" s="109"/>
      <c r="I23" s="117">
        <v>6859.3</v>
      </c>
    </row>
    <row r="24" spans="2:9" x14ac:dyDescent="0.2">
      <c r="B24" s="107">
        <f t="shared" si="2"/>
        <v>15</v>
      </c>
      <c r="C24" s="115">
        <v>43700</v>
      </c>
      <c r="D24" s="62" t="s">
        <v>1050</v>
      </c>
      <c r="E24" s="34" t="s">
        <v>124</v>
      </c>
      <c r="F24" s="114">
        <v>101385</v>
      </c>
      <c r="G24" s="116" t="s">
        <v>207</v>
      </c>
      <c r="H24" s="109"/>
      <c r="I24" s="117">
        <v>3800</v>
      </c>
    </row>
    <row r="25" spans="2:9" x14ac:dyDescent="0.2">
      <c r="B25" s="107">
        <f t="shared" si="2"/>
        <v>16</v>
      </c>
      <c r="C25" s="115">
        <v>43700</v>
      </c>
      <c r="D25" s="62" t="s">
        <v>1049</v>
      </c>
      <c r="E25" s="34" t="s">
        <v>124</v>
      </c>
      <c r="F25" s="114" t="s">
        <v>210</v>
      </c>
      <c r="G25" s="116" t="s">
        <v>208</v>
      </c>
      <c r="H25" s="109"/>
      <c r="I25" s="117">
        <v>2465.7600000000002</v>
      </c>
    </row>
    <row r="26" spans="2:9" x14ac:dyDescent="0.2">
      <c r="B26" s="107">
        <f t="shared" si="2"/>
        <v>17</v>
      </c>
      <c r="C26" s="115">
        <v>43718</v>
      </c>
      <c r="D26" s="62" t="s">
        <v>1047</v>
      </c>
      <c r="E26" s="34" t="s">
        <v>124</v>
      </c>
      <c r="F26" s="114">
        <v>43</v>
      </c>
      <c r="G26" s="116" t="s">
        <v>206</v>
      </c>
      <c r="H26" s="109"/>
      <c r="I26" s="117">
        <v>140.69999999999999</v>
      </c>
    </row>
    <row r="27" spans="2:9" x14ac:dyDescent="0.2">
      <c r="B27" s="107">
        <f t="shared" si="2"/>
        <v>18</v>
      </c>
      <c r="C27" s="115">
        <v>43718</v>
      </c>
      <c r="D27" s="62" t="s">
        <v>1050</v>
      </c>
      <c r="E27" s="34" t="s">
        <v>124</v>
      </c>
      <c r="F27" s="114">
        <v>101385</v>
      </c>
      <c r="G27" s="116" t="s">
        <v>207</v>
      </c>
      <c r="H27" s="109"/>
      <c r="I27" s="117">
        <v>200</v>
      </c>
    </row>
    <row r="28" spans="2:9" x14ac:dyDescent="0.2">
      <c r="B28" s="107">
        <f t="shared" si="2"/>
        <v>19</v>
      </c>
      <c r="C28" s="115">
        <v>43742</v>
      </c>
      <c r="D28" s="62" t="s">
        <v>1047</v>
      </c>
      <c r="E28" s="34" t="s">
        <v>124</v>
      </c>
      <c r="F28" s="114">
        <v>46</v>
      </c>
      <c r="G28" s="116" t="s">
        <v>206</v>
      </c>
      <c r="H28" s="109"/>
      <c r="I28" s="117">
        <v>6859.3</v>
      </c>
    </row>
    <row r="29" spans="2:9" x14ac:dyDescent="0.2">
      <c r="B29" s="107">
        <f t="shared" si="2"/>
        <v>20</v>
      </c>
      <c r="C29" s="115">
        <v>43748</v>
      </c>
      <c r="D29" s="62" t="s">
        <v>1047</v>
      </c>
      <c r="E29" s="34" t="s">
        <v>124</v>
      </c>
      <c r="F29" s="114">
        <v>46</v>
      </c>
      <c r="G29" s="116" t="s">
        <v>206</v>
      </c>
      <c r="H29" s="109"/>
      <c r="I29" s="117">
        <v>140.69999999999999</v>
      </c>
    </row>
    <row r="30" spans="2:9" x14ac:dyDescent="0.2">
      <c r="B30" s="107">
        <f t="shared" si="2"/>
        <v>21</v>
      </c>
      <c r="C30" s="115">
        <v>43767</v>
      </c>
      <c r="D30" s="62" t="s">
        <v>1051</v>
      </c>
      <c r="E30" s="34" t="s">
        <v>124</v>
      </c>
      <c r="F30" s="114">
        <v>300</v>
      </c>
      <c r="G30" s="116" t="s">
        <v>209</v>
      </c>
      <c r="H30" s="109"/>
      <c r="I30" s="117">
        <v>7806.83</v>
      </c>
    </row>
    <row r="31" spans="2:9" x14ac:dyDescent="0.2">
      <c r="B31" s="107">
        <f t="shared" si="2"/>
        <v>22</v>
      </c>
      <c r="C31" s="115">
        <v>43770</v>
      </c>
      <c r="D31" s="62" t="s">
        <v>1051</v>
      </c>
      <c r="E31" s="34" t="s">
        <v>124</v>
      </c>
      <c r="F31" s="114">
        <v>300</v>
      </c>
      <c r="G31" s="116" t="s">
        <v>209</v>
      </c>
      <c r="H31" s="109"/>
      <c r="I31" s="117">
        <v>173.17</v>
      </c>
    </row>
  </sheetData>
  <mergeCells count="9">
    <mergeCell ref="B7:I7"/>
    <mergeCell ref="B8:H8"/>
    <mergeCell ref="B2:C2"/>
    <mergeCell ref="B3:C3"/>
    <mergeCell ref="D3:I3"/>
    <mergeCell ref="B4:C4"/>
    <mergeCell ref="D4:I4"/>
    <mergeCell ref="D2:I2"/>
    <mergeCell ref="B6:I6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2"/>
  <sheetViews>
    <sheetView showGridLines="0" workbookViewId="0">
      <selection activeCell="O752" sqref="O1:O1048576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14.5703125" style="10" bestFit="1" customWidth="1"/>
    <col min="6" max="6" width="35.7109375" style="10" bestFit="1" customWidth="1"/>
    <col min="7" max="10" width="13.5703125" style="10" customWidth="1"/>
    <col min="11" max="11" width="8.7109375" style="10" bestFit="1" customWidth="1"/>
    <col min="12" max="12" width="13.5703125" style="10" customWidth="1"/>
    <col min="13" max="13" width="9.42578125" style="10" bestFit="1" customWidth="1"/>
    <col min="14" max="16384" width="9.140625" style="10"/>
  </cols>
  <sheetData>
    <row r="1" spans="1:13" x14ac:dyDescent="0.2">
      <c r="A1" s="10">
        <v>2</v>
      </c>
    </row>
    <row r="2" spans="1:13" x14ac:dyDescent="0.2">
      <c r="B2" s="134" t="s">
        <v>4</v>
      </c>
      <c r="C2" s="134"/>
      <c r="D2" s="187" t="str">
        <f>Resumo!D5:K5</f>
        <v>CONCURSO PÚBLICO PARA PREENCHIMENTO DE VAGAS PARA CARGOS TÉCNICO-ADMINISTRATIVOS DA UFCA</v>
      </c>
      <c r="E2" s="187" t="e">
        <f>Resumo!F5:L5</f>
        <v>#VALUE!</v>
      </c>
      <c r="F2" s="187"/>
      <c r="G2" s="187"/>
      <c r="H2" s="187"/>
      <c r="I2" s="187"/>
      <c r="J2" s="187"/>
      <c r="K2" s="187"/>
      <c r="L2" s="187"/>
      <c r="M2" s="187"/>
    </row>
    <row r="3" spans="1:13" x14ac:dyDescent="0.2">
      <c r="B3" s="134" t="s">
        <v>9</v>
      </c>
      <c r="C3" s="134"/>
      <c r="D3" s="188" t="str">
        <f>Resumo!D8:K8</f>
        <v>FRANCISCO DE ASSIS NOGUEIRA</v>
      </c>
      <c r="E3" s="188" t="e">
        <f>Resumo!F8:L8</f>
        <v>#VALUE!</v>
      </c>
      <c r="F3" s="188"/>
      <c r="G3" s="188"/>
      <c r="H3" s="188"/>
      <c r="I3" s="188"/>
      <c r="J3" s="188"/>
      <c r="K3" s="188"/>
      <c r="L3" s="188"/>
      <c r="M3" s="188"/>
    </row>
    <row r="4" spans="1:13" x14ac:dyDescent="0.2">
      <c r="B4" s="134" t="s">
        <v>5</v>
      </c>
      <c r="C4" s="134"/>
      <c r="D4" s="189" t="str">
        <f>CONCATENATE(TEXT(Resumo!H6,"dd/mm/aaa")," - ",TEXT(Resumo!I6,"dd/mm/aaa"))</f>
        <v>08/05/2019 - 04/11/2019</v>
      </c>
      <c r="E4" s="189" t="str">
        <f>CONCATENATE(TEXT(Resumo!K6,"dd/mm/aaa")," - ",TEXT(Resumo!L6,"dd/mm/aaa"))</f>
        <v>00/01/1900 - 00/01/1900</v>
      </c>
      <c r="F4" s="189"/>
      <c r="G4" s="189"/>
      <c r="H4" s="189"/>
      <c r="I4" s="189"/>
      <c r="J4" s="189"/>
      <c r="K4" s="189"/>
      <c r="L4" s="189"/>
      <c r="M4" s="189"/>
    </row>
    <row r="6" spans="1:13" x14ac:dyDescent="0.2">
      <c r="B6" s="185" t="s">
        <v>36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</row>
    <row r="7" spans="1:13" ht="13.5" thickBot="1" x14ac:dyDescent="0.25">
      <c r="B7" s="186" t="str">
        <f>Resumo!C14</f>
        <v>P. FÍSICA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3.5" thickTop="1" x14ac:dyDescent="0.2">
      <c r="B8" s="199" t="s">
        <v>38</v>
      </c>
      <c r="C8" s="199"/>
      <c r="D8" s="199"/>
      <c r="E8" s="199"/>
      <c r="F8" s="199"/>
      <c r="G8" s="100"/>
      <c r="H8" s="100"/>
      <c r="I8" s="100"/>
      <c r="J8" s="100"/>
      <c r="K8" s="102"/>
      <c r="L8" s="100"/>
      <c r="M8" s="61">
        <f>SUM(tbAba02[VALOR])</f>
        <v>372495.12000000011</v>
      </c>
    </row>
    <row r="9" spans="1:13" x14ac:dyDescent="0.2">
      <c r="B9" s="18" t="s">
        <v>39</v>
      </c>
      <c r="C9" s="18" t="s">
        <v>40</v>
      </c>
      <c r="D9" s="18" t="s">
        <v>119</v>
      </c>
      <c r="E9" s="18" t="s">
        <v>53</v>
      </c>
      <c r="F9" s="18" t="s">
        <v>121</v>
      </c>
      <c r="G9" s="18" t="s">
        <v>130</v>
      </c>
      <c r="H9" s="18" t="s">
        <v>123</v>
      </c>
      <c r="I9" s="18" t="s">
        <v>122</v>
      </c>
      <c r="J9" s="18" t="s">
        <v>131</v>
      </c>
      <c r="K9" s="18" t="s">
        <v>143</v>
      </c>
      <c r="L9" s="18" t="s">
        <v>132</v>
      </c>
      <c r="M9" s="18" t="s">
        <v>42</v>
      </c>
    </row>
    <row r="10" spans="1:13" x14ac:dyDescent="0.2">
      <c r="B10" s="19">
        <f>IF(ISNUMBER(B9),B9+1,1)</f>
        <v>1</v>
      </c>
      <c r="C10" s="20">
        <v>43704</v>
      </c>
      <c r="D10" s="62" t="s">
        <v>1054</v>
      </c>
      <c r="E10" s="26">
        <v>43704</v>
      </c>
      <c r="F10" s="27" t="s">
        <v>211</v>
      </c>
      <c r="G10" s="119">
        <v>210</v>
      </c>
      <c r="H10" s="119">
        <v>12.5</v>
      </c>
      <c r="I10" s="119">
        <v>0</v>
      </c>
      <c r="J10" s="119">
        <v>27.5</v>
      </c>
      <c r="K10" s="119">
        <f>SUM(tbAba02[[#This Row],[Liquido]:[INSS PREST]])</f>
        <v>250</v>
      </c>
      <c r="L10" s="119">
        <v>50</v>
      </c>
      <c r="M10" s="63">
        <f>tbAba02[[#This Row],[BRUTO]]+tbAba02[[#This Row],[INSS PATR]]</f>
        <v>300</v>
      </c>
    </row>
    <row r="11" spans="1:13" x14ac:dyDescent="0.2">
      <c r="B11" s="19">
        <f>IF(ISNUMBER(B10),B10+1,1)</f>
        <v>2</v>
      </c>
      <c r="C11" s="20">
        <v>43701</v>
      </c>
      <c r="D11" s="62" t="s">
        <v>1054</v>
      </c>
      <c r="E11" s="26">
        <v>43701</v>
      </c>
      <c r="F11" s="27" t="s">
        <v>212</v>
      </c>
      <c r="G11" s="119">
        <v>210</v>
      </c>
      <c r="H11" s="119">
        <v>12.5</v>
      </c>
      <c r="I11" s="119">
        <v>0</v>
      </c>
      <c r="J11" s="119">
        <v>27.5</v>
      </c>
      <c r="K11" s="119">
        <f>SUM(tbAba02[[#This Row],[Liquido]:[INSS PREST]])</f>
        <v>250</v>
      </c>
      <c r="L11" s="119">
        <v>50</v>
      </c>
      <c r="M11" s="63">
        <f>tbAba02[[#This Row],[BRUTO]]+tbAba02[[#This Row],[INSS PATR]]</f>
        <v>300</v>
      </c>
    </row>
    <row r="12" spans="1:13" x14ac:dyDescent="0.2">
      <c r="B12" s="19">
        <f t="shared" ref="B12:B45" si="0">IF(ISNUMBER(B11),B11+1,1)</f>
        <v>3</v>
      </c>
      <c r="C12" s="20">
        <v>43701</v>
      </c>
      <c r="D12" s="62" t="s">
        <v>1054</v>
      </c>
      <c r="E12" s="26">
        <v>43701</v>
      </c>
      <c r="F12" s="27" t="s">
        <v>213</v>
      </c>
      <c r="G12" s="119">
        <v>210</v>
      </c>
      <c r="H12" s="119">
        <v>12.5</v>
      </c>
      <c r="I12" s="119">
        <v>0</v>
      </c>
      <c r="J12" s="119">
        <v>27.5</v>
      </c>
      <c r="K12" s="119">
        <f>SUM(tbAba02[[#This Row],[Liquido]:[INSS PREST]])</f>
        <v>250</v>
      </c>
      <c r="L12" s="119">
        <v>50</v>
      </c>
      <c r="M12" s="63">
        <f>tbAba02[[#This Row],[BRUTO]]+tbAba02[[#This Row],[INSS PATR]]</f>
        <v>300</v>
      </c>
    </row>
    <row r="13" spans="1:13" x14ac:dyDescent="0.2">
      <c r="B13" s="19">
        <f t="shared" si="0"/>
        <v>4</v>
      </c>
      <c r="C13" s="20">
        <v>43701</v>
      </c>
      <c r="D13" s="62" t="s">
        <v>1054</v>
      </c>
      <c r="E13" s="26">
        <v>43701</v>
      </c>
      <c r="F13" s="27" t="s">
        <v>214</v>
      </c>
      <c r="G13" s="119">
        <v>210</v>
      </c>
      <c r="H13" s="119">
        <v>12.5</v>
      </c>
      <c r="I13" s="119">
        <v>0</v>
      </c>
      <c r="J13" s="119">
        <v>27.5</v>
      </c>
      <c r="K13" s="119">
        <f>SUM(tbAba02[[#This Row],[Liquido]:[INSS PREST]])</f>
        <v>250</v>
      </c>
      <c r="L13" s="119">
        <v>50</v>
      </c>
      <c r="M13" s="63">
        <f>tbAba02[[#This Row],[BRUTO]]+tbAba02[[#This Row],[INSS PATR]]</f>
        <v>300</v>
      </c>
    </row>
    <row r="14" spans="1:13" x14ac:dyDescent="0.2">
      <c r="B14" s="19">
        <f t="shared" si="0"/>
        <v>5</v>
      </c>
      <c r="C14" s="20">
        <v>43706</v>
      </c>
      <c r="D14" s="62" t="s">
        <v>1054</v>
      </c>
      <c r="E14" s="26">
        <v>43706</v>
      </c>
      <c r="F14" s="27" t="s">
        <v>215</v>
      </c>
      <c r="G14" s="119">
        <v>210</v>
      </c>
      <c r="H14" s="119">
        <v>12.5</v>
      </c>
      <c r="I14" s="119">
        <v>0</v>
      </c>
      <c r="J14" s="119">
        <v>27.5</v>
      </c>
      <c r="K14" s="119">
        <f>SUM(tbAba02[[#This Row],[Liquido]:[INSS PREST]])</f>
        <v>250</v>
      </c>
      <c r="L14" s="119">
        <v>50</v>
      </c>
      <c r="M14" s="63">
        <f>tbAba02[[#This Row],[BRUTO]]+tbAba02[[#This Row],[INSS PATR]]</f>
        <v>300</v>
      </c>
    </row>
    <row r="15" spans="1:13" x14ac:dyDescent="0.2">
      <c r="B15" s="19">
        <f t="shared" si="0"/>
        <v>6</v>
      </c>
      <c r="C15" s="20">
        <v>43705</v>
      </c>
      <c r="D15" s="62" t="s">
        <v>1054</v>
      </c>
      <c r="E15" s="26">
        <v>43705</v>
      </c>
      <c r="F15" s="27" t="s">
        <v>216</v>
      </c>
      <c r="G15" s="119">
        <v>210</v>
      </c>
      <c r="H15" s="119">
        <v>12.5</v>
      </c>
      <c r="I15" s="119">
        <v>0</v>
      </c>
      <c r="J15" s="119">
        <v>27.5</v>
      </c>
      <c r="K15" s="119">
        <f>SUM(tbAba02[[#This Row],[Liquido]:[INSS PREST]])</f>
        <v>250</v>
      </c>
      <c r="L15" s="119">
        <v>50</v>
      </c>
      <c r="M15" s="63">
        <f>tbAba02[[#This Row],[BRUTO]]+tbAba02[[#This Row],[INSS PATR]]</f>
        <v>300</v>
      </c>
    </row>
    <row r="16" spans="1:13" x14ac:dyDescent="0.2">
      <c r="B16" s="19">
        <f t="shared" si="0"/>
        <v>7</v>
      </c>
      <c r="C16" s="20">
        <v>43700</v>
      </c>
      <c r="D16" s="62" t="s">
        <v>1053</v>
      </c>
      <c r="E16" s="26">
        <v>43700</v>
      </c>
      <c r="F16" s="27" t="s">
        <v>217</v>
      </c>
      <c r="G16" s="119">
        <v>420</v>
      </c>
      <c r="H16" s="119">
        <v>25</v>
      </c>
      <c r="I16" s="119">
        <v>0</v>
      </c>
      <c r="J16" s="119">
        <v>55</v>
      </c>
      <c r="K16" s="119">
        <f>SUM(tbAba02[[#This Row],[Liquido]:[INSS PREST]])</f>
        <v>500</v>
      </c>
      <c r="L16" s="119">
        <v>100</v>
      </c>
      <c r="M16" s="63">
        <f>tbAba02[[#This Row],[BRUTO]]+tbAba02[[#This Row],[INSS PATR]]</f>
        <v>600</v>
      </c>
    </row>
    <row r="17" spans="2:13" x14ac:dyDescent="0.2">
      <c r="B17" s="19">
        <f t="shared" si="0"/>
        <v>8</v>
      </c>
      <c r="C17" s="20">
        <v>43700</v>
      </c>
      <c r="D17" s="62" t="s">
        <v>1053</v>
      </c>
      <c r="E17" s="26">
        <v>43700</v>
      </c>
      <c r="F17" s="27" t="s">
        <v>218</v>
      </c>
      <c r="G17" s="119">
        <v>420</v>
      </c>
      <c r="H17" s="119">
        <v>25</v>
      </c>
      <c r="I17" s="119">
        <v>0</v>
      </c>
      <c r="J17" s="119">
        <v>55</v>
      </c>
      <c r="K17" s="119">
        <f>SUM(tbAba02[[#This Row],[Liquido]:[INSS PREST]])</f>
        <v>500</v>
      </c>
      <c r="L17" s="119">
        <v>100</v>
      </c>
      <c r="M17" s="63">
        <f>tbAba02[[#This Row],[BRUTO]]+tbAba02[[#This Row],[INSS PATR]]</f>
        <v>600</v>
      </c>
    </row>
    <row r="18" spans="2:13" x14ac:dyDescent="0.2">
      <c r="B18" s="19">
        <f t="shared" si="0"/>
        <v>9</v>
      </c>
      <c r="C18" s="20">
        <v>43704</v>
      </c>
      <c r="D18" s="62" t="s">
        <v>1055</v>
      </c>
      <c r="E18" s="26">
        <v>43704</v>
      </c>
      <c r="F18" s="27" t="s">
        <v>219</v>
      </c>
      <c r="G18" s="119">
        <v>100.8</v>
      </c>
      <c r="H18" s="119">
        <v>6</v>
      </c>
      <c r="I18" s="119">
        <v>0</v>
      </c>
      <c r="J18" s="119">
        <v>13.2</v>
      </c>
      <c r="K18" s="119">
        <f>SUM(tbAba02[[#This Row],[Liquido]:[INSS PREST]])</f>
        <v>120</v>
      </c>
      <c r="L18" s="119">
        <v>24</v>
      </c>
      <c r="M18" s="63">
        <f>tbAba02[[#This Row],[BRUTO]]+tbAba02[[#This Row],[INSS PATR]]</f>
        <v>144</v>
      </c>
    </row>
    <row r="19" spans="2:13" x14ac:dyDescent="0.2">
      <c r="B19" s="19">
        <f t="shared" si="0"/>
        <v>10</v>
      </c>
      <c r="C19" s="20">
        <v>43705</v>
      </c>
      <c r="D19" s="62" t="s">
        <v>1058</v>
      </c>
      <c r="E19" s="26">
        <v>43705</v>
      </c>
      <c r="F19" s="27" t="s">
        <v>220</v>
      </c>
      <c r="G19" s="119">
        <v>126</v>
      </c>
      <c r="H19" s="119">
        <v>7.5</v>
      </c>
      <c r="I19" s="119">
        <v>0</v>
      </c>
      <c r="J19" s="119">
        <v>16.5</v>
      </c>
      <c r="K19" s="119">
        <f>SUM(tbAba02[[#This Row],[Liquido]:[INSS PREST]])</f>
        <v>150</v>
      </c>
      <c r="L19" s="119">
        <v>30</v>
      </c>
      <c r="M19" s="63">
        <f>tbAba02[[#This Row],[BRUTO]]+tbAba02[[#This Row],[INSS PATR]]</f>
        <v>180</v>
      </c>
    </row>
    <row r="20" spans="2:13" x14ac:dyDescent="0.2">
      <c r="B20" s="19">
        <f t="shared" si="0"/>
        <v>11</v>
      </c>
      <c r="C20" s="20">
        <v>43701</v>
      </c>
      <c r="D20" s="62" t="s">
        <v>1058</v>
      </c>
      <c r="E20" s="26">
        <v>43701</v>
      </c>
      <c r="F20" s="27" t="s">
        <v>221</v>
      </c>
      <c r="G20" s="119">
        <v>126</v>
      </c>
      <c r="H20" s="119">
        <v>7.5</v>
      </c>
      <c r="I20" s="119">
        <v>0</v>
      </c>
      <c r="J20" s="119">
        <v>16.5</v>
      </c>
      <c r="K20" s="119">
        <f>SUM(tbAba02[[#This Row],[Liquido]:[INSS PREST]])</f>
        <v>150</v>
      </c>
      <c r="L20" s="119">
        <v>30</v>
      </c>
      <c r="M20" s="63">
        <f>tbAba02[[#This Row],[BRUTO]]+tbAba02[[#This Row],[INSS PATR]]</f>
        <v>180</v>
      </c>
    </row>
    <row r="21" spans="2:13" x14ac:dyDescent="0.2">
      <c r="B21" s="19">
        <f t="shared" si="0"/>
        <v>12</v>
      </c>
      <c r="C21" s="20">
        <v>43704</v>
      </c>
      <c r="D21" s="62" t="s">
        <v>1058</v>
      </c>
      <c r="E21" s="26">
        <v>43704</v>
      </c>
      <c r="F21" s="27" t="s">
        <v>222</v>
      </c>
      <c r="G21" s="119">
        <v>126</v>
      </c>
      <c r="H21" s="119">
        <v>7.5</v>
      </c>
      <c r="I21" s="119">
        <v>0</v>
      </c>
      <c r="J21" s="119">
        <v>16.5</v>
      </c>
      <c r="K21" s="119">
        <f>SUM(tbAba02[[#This Row],[Liquido]:[INSS PREST]])</f>
        <v>150</v>
      </c>
      <c r="L21" s="119">
        <v>30</v>
      </c>
      <c r="M21" s="63">
        <f>tbAba02[[#This Row],[BRUTO]]+tbAba02[[#This Row],[INSS PATR]]</f>
        <v>180</v>
      </c>
    </row>
    <row r="22" spans="2:13" x14ac:dyDescent="0.2">
      <c r="B22" s="19">
        <f t="shared" si="0"/>
        <v>13</v>
      </c>
      <c r="C22" s="20">
        <v>43701</v>
      </c>
      <c r="D22" s="62" t="s">
        <v>1058</v>
      </c>
      <c r="E22" s="26">
        <v>43701</v>
      </c>
      <c r="F22" s="27" t="s">
        <v>223</v>
      </c>
      <c r="G22" s="119">
        <v>126</v>
      </c>
      <c r="H22" s="119">
        <v>7.5</v>
      </c>
      <c r="I22" s="119">
        <v>0</v>
      </c>
      <c r="J22" s="119">
        <v>16.5</v>
      </c>
      <c r="K22" s="119">
        <f>SUM(tbAba02[[#This Row],[Liquido]:[INSS PREST]])</f>
        <v>150</v>
      </c>
      <c r="L22" s="119">
        <v>30</v>
      </c>
      <c r="M22" s="63">
        <f>tbAba02[[#This Row],[BRUTO]]+tbAba02[[#This Row],[INSS PATR]]</f>
        <v>180</v>
      </c>
    </row>
    <row r="23" spans="2:13" x14ac:dyDescent="0.2">
      <c r="B23" s="19">
        <f t="shared" si="0"/>
        <v>14</v>
      </c>
      <c r="C23" s="20">
        <v>43701</v>
      </c>
      <c r="D23" s="62" t="s">
        <v>1058</v>
      </c>
      <c r="E23" s="26">
        <v>43701</v>
      </c>
      <c r="F23" s="27" t="s">
        <v>224</v>
      </c>
      <c r="G23" s="119">
        <v>126</v>
      </c>
      <c r="H23" s="119">
        <v>7.5</v>
      </c>
      <c r="I23" s="119">
        <v>0</v>
      </c>
      <c r="J23" s="119">
        <v>16.5</v>
      </c>
      <c r="K23" s="119">
        <f>SUM(tbAba02[[#This Row],[Liquido]:[INSS PREST]])</f>
        <v>150</v>
      </c>
      <c r="L23" s="119">
        <v>30</v>
      </c>
      <c r="M23" s="63">
        <f>tbAba02[[#This Row],[BRUTO]]+tbAba02[[#This Row],[INSS PATR]]</f>
        <v>180</v>
      </c>
    </row>
    <row r="24" spans="2:13" x14ac:dyDescent="0.2">
      <c r="B24" s="19">
        <f t="shared" si="0"/>
        <v>15</v>
      </c>
      <c r="C24" s="20">
        <v>43701</v>
      </c>
      <c r="D24" s="62" t="s">
        <v>1058</v>
      </c>
      <c r="E24" s="26">
        <v>43701</v>
      </c>
      <c r="F24" s="27" t="s">
        <v>225</v>
      </c>
      <c r="G24" s="119">
        <v>252</v>
      </c>
      <c r="H24" s="119">
        <v>15</v>
      </c>
      <c r="I24" s="119">
        <v>0</v>
      </c>
      <c r="J24" s="119">
        <v>33</v>
      </c>
      <c r="K24" s="119">
        <f>SUM(tbAba02[[#This Row],[Liquido]:[INSS PREST]])</f>
        <v>300</v>
      </c>
      <c r="L24" s="119">
        <v>60</v>
      </c>
      <c r="M24" s="63">
        <f>tbAba02[[#This Row],[BRUTO]]+tbAba02[[#This Row],[INSS PATR]]</f>
        <v>360</v>
      </c>
    </row>
    <row r="25" spans="2:13" x14ac:dyDescent="0.2">
      <c r="B25" s="19">
        <f t="shared" si="0"/>
        <v>16</v>
      </c>
      <c r="C25" s="20">
        <v>43701</v>
      </c>
      <c r="D25" s="62" t="s">
        <v>1058</v>
      </c>
      <c r="E25" s="26">
        <v>43701</v>
      </c>
      <c r="F25" s="27" t="s">
        <v>226</v>
      </c>
      <c r="G25" s="119">
        <v>252</v>
      </c>
      <c r="H25" s="119">
        <v>15</v>
      </c>
      <c r="I25" s="119">
        <v>0</v>
      </c>
      <c r="J25" s="119">
        <v>33</v>
      </c>
      <c r="K25" s="119">
        <f>SUM(tbAba02[[#This Row],[Liquido]:[INSS PREST]])</f>
        <v>300</v>
      </c>
      <c r="L25" s="119">
        <v>60</v>
      </c>
      <c r="M25" s="63">
        <f>tbAba02[[#This Row],[BRUTO]]+tbAba02[[#This Row],[INSS PATR]]</f>
        <v>360</v>
      </c>
    </row>
    <row r="26" spans="2:13" x14ac:dyDescent="0.2">
      <c r="B26" s="19">
        <f t="shared" si="0"/>
        <v>17</v>
      </c>
      <c r="C26" s="20">
        <v>43701</v>
      </c>
      <c r="D26" s="62" t="s">
        <v>1052</v>
      </c>
      <c r="E26" s="26">
        <v>43701</v>
      </c>
      <c r="F26" s="27" t="s">
        <v>227</v>
      </c>
      <c r="G26" s="119">
        <v>85.68</v>
      </c>
      <c r="H26" s="119">
        <v>5.0999999999999996</v>
      </c>
      <c r="I26" s="119">
        <v>0</v>
      </c>
      <c r="J26" s="119">
        <v>11.22</v>
      </c>
      <c r="K26" s="119">
        <f>SUM(tbAba02[[#This Row],[Liquido]:[INSS PREST]])</f>
        <v>102</v>
      </c>
      <c r="L26" s="119">
        <v>20.399999999999999</v>
      </c>
      <c r="M26" s="63">
        <f>tbAba02[[#This Row],[BRUTO]]+tbAba02[[#This Row],[INSS PATR]]</f>
        <v>122.4</v>
      </c>
    </row>
    <row r="27" spans="2:13" x14ac:dyDescent="0.2">
      <c r="B27" s="19">
        <f t="shared" si="0"/>
        <v>18</v>
      </c>
      <c r="C27" s="20">
        <v>43705</v>
      </c>
      <c r="D27" s="62" t="s">
        <v>1057</v>
      </c>
      <c r="E27" s="26">
        <v>43705</v>
      </c>
      <c r="F27" s="27" t="s">
        <v>228</v>
      </c>
      <c r="G27" s="119">
        <v>85.68</v>
      </c>
      <c r="H27" s="119">
        <v>5.0999999999999996</v>
      </c>
      <c r="I27" s="119">
        <v>0</v>
      </c>
      <c r="J27" s="119">
        <v>11.22</v>
      </c>
      <c r="K27" s="119">
        <f>SUM(tbAba02[[#This Row],[Liquido]:[INSS PREST]])</f>
        <v>102</v>
      </c>
      <c r="L27" s="119">
        <v>20.399999999999999</v>
      </c>
      <c r="M27" s="63">
        <f>tbAba02[[#This Row],[BRUTO]]+tbAba02[[#This Row],[INSS PATR]]</f>
        <v>122.4</v>
      </c>
    </row>
    <row r="28" spans="2:13" x14ac:dyDescent="0.2">
      <c r="B28" s="19">
        <f t="shared" si="0"/>
        <v>19</v>
      </c>
      <c r="C28" s="20">
        <v>43705</v>
      </c>
      <c r="D28" s="62" t="s">
        <v>1057</v>
      </c>
      <c r="E28" s="26">
        <v>43705</v>
      </c>
      <c r="F28" s="27" t="s">
        <v>229</v>
      </c>
      <c r="G28" s="119">
        <v>85.68</v>
      </c>
      <c r="H28" s="119">
        <v>5.0999999999999996</v>
      </c>
      <c r="I28" s="119">
        <v>0</v>
      </c>
      <c r="J28" s="119">
        <v>11.22</v>
      </c>
      <c r="K28" s="119">
        <f>SUM(tbAba02[[#This Row],[Liquido]:[INSS PREST]])</f>
        <v>102</v>
      </c>
      <c r="L28" s="119">
        <v>20.399999999999999</v>
      </c>
      <c r="M28" s="63">
        <f>tbAba02[[#This Row],[BRUTO]]+tbAba02[[#This Row],[INSS PATR]]</f>
        <v>122.4</v>
      </c>
    </row>
    <row r="29" spans="2:13" x14ac:dyDescent="0.2">
      <c r="B29" s="19">
        <f t="shared" si="0"/>
        <v>20</v>
      </c>
      <c r="C29" s="20">
        <v>43700</v>
      </c>
      <c r="D29" s="62" t="s">
        <v>1057</v>
      </c>
      <c r="E29" s="26">
        <v>43700</v>
      </c>
      <c r="F29" s="27" t="s">
        <v>230</v>
      </c>
      <c r="G29" s="119">
        <v>171.36</v>
      </c>
      <c r="H29" s="119">
        <v>10.199999999999999</v>
      </c>
      <c r="I29" s="119">
        <v>0</v>
      </c>
      <c r="J29" s="119">
        <v>22.44</v>
      </c>
      <c r="K29" s="119">
        <f>SUM(tbAba02[[#This Row],[Liquido]:[INSS PREST]])</f>
        <v>204</v>
      </c>
      <c r="L29" s="119">
        <v>40.799999999999997</v>
      </c>
      <c r="M29" s="63">
        <f>tbAba02[[#This Row],[BRUTO]]+tbAba02[[#This Row],[INSS PATR]]</f>
        <v>244.8</v>
      </c>
    </row>
    <row r="30" spans="2:13" x14ac:dyDescent="0.2">
      <c r="B30" s="19">
        <f t="shared" si="0"/>
        <v>21</v>
      </c>
      <c r="C30" s="20">
        <v>43704</v>
      </c>
      <c r="D30" s="62" t="s">
        <v>1052</v>
      </c>
      <c r="E30" s="26">
        <v>43704</v>
      </c>
      <c r="F30" s="27" t="s">
        <v>231</v>
      </c>
      <c r="G30" s="119">
        <v>85.68</v>
      </c>
      <c r="H30" s="119">
        <v>5.0999999999999996</v>
      </c>
      <c r="I30" s="119">
        <v>0</v>
      </c>
      <c r="J30" s="119">
        <v>11.22</v>
      </c>
      <c r="K30" s="119">
        <f>SUM(tbAba02[[#This Row],[Liquido]:[INSS PREST]])</f>
        <v>102</v>
      </c>
      <c r="L30" s="119">
        <v>20.399999999999999</v>
      </c>
      <c r="M30" s="63">
        <f>tbAba02[[#This Row],[BRUTO]]+tbAba02[[#This Row],[INSS PATR]]</f>
        <v>122.4</v>
      </c>
    </row>
    <row r="31" spans="2:13" x14ac:dyDescent="0.2">
      <c r="B31" s="19">
        <f t="shared" si="0"/>
        <v>22</v>
      </c>
      <c r="C31" s="20">
        <v>43701</v>
      </c>
      <c r="D31" s="62" t="s">
        <v>1052</v>
      </c>
      <c r="E31" s="26">
        <v>43701</v>
      </c>
      <c r="F31" s="27" t="s">
        <v>232</v>
      </c>
      <c r="G31" s="119">
        <v>85.68</v>
      </c>
      <c r="H31" s="119">
        <v>5.0999999999999996</v>
      </c>
      <c r="I31" s="119">
        <v>0</v>
      </c>
      <c r="J31" s="119">
        <v>11.22</v>
      </c>
      <c r="K31" s="119">
        <f>SUM(tbAba02[[#This Row],[Liquido]:[INSS PREST]])</f>
        <v>102</v>
      </c>
      <c r="L31" s="119">
        <v>20.399999999999999</v>
      </c>
      <c r="M31" s="63">
        <f>tbAba02[[#This Row],[BRUTO]]+tbAba02[[#This Row],[INSS PATR]]</f>
        <v>122.4</v>
      </c>
    </row>
    <row r="32" spans="2:13" x14ac:dyDescent="0.2">
      <c r="B32" s="19">
        <f t="shared" si="0"/>
        <v>23</v>
      </c>
      <c r="C32" s="20">
        <v>43703</v>
      </c>
      <c r="D32" s="62" t="s">
        <v>1052</v>
      </c>
      <c r="E32" s="26">
        <v>43703</v>
      </c>
      <c r="F32" s="27" t="s">
        <v>233</v>
      </c>
      <c r="G32" s="119">
        <v>85.68</v>
      </c>
      <c r="H32" s="119">
        <v>5.0999999999999996</v>
      </c>
      <c r="I32" s="119">
        <v>0</v>
      </c>
      <c r="J32" s="119">
        <v>11.22</v>
      </c>
      <c r="K32" s="119">
        <f>SUM(tbAba02[[#This Row],[Liquido]:[INSS PREST]])</f>
        <v>102</v>
      </c>
      <c r="L32" s="119">
        <v>20.399999999999999</v>
      </c>
      <c r="M32" s="63">
        <f>tbAba02[[#This Row],[BRUTO]]+tbAba02[[#This Row],[INSS PATR]]</f>
        <v>122.4</v>
      </c>
    </row>
    <row r="33" spans="2:13" x14ac:dyDescent="0.2">
      <c r="B33" s="19">
        <f t="shared" si="0"/>
        <v>24</v>
      </c>
      <c r="C33" s="20">
        <v>43705</v>
      </c>
      <c r="D33" s="62" t="s">
        <v>1052</v>
      </c>
      <c r="E33" s="26">
        <v>43705</v>
      </c>
      <c r="F33" s="27" t="s">
        <v>234</v>
      </c>
      <c r="G33" s="119">
        <v>85.68</v>
      </c>
      <c r="H33" s="119">
        <v>5.0999999999999996</v>
      </c>
      <c r="I33" s="119">
        <v>0</v>
      </c>
      <c r="J33" s="119">
        <v>11.22</v>
      </c>
      <c r="K33" s="119">
        <f>SUM(tbAba02[[#This Row],[Liquido]:[INSS PREST]])</f>
        <v>102</v>
      </c>
      <c r="L33" s="119">
        <v>20.399999999999999</v>
      </c>
      <c r="M33" s="63">
        <f>tbAba02[[#This Row],[BRUTO]]+tbAba02[[#This Row],[INSS PATR]]</f>
        <v>122.4</v>
      </c>
    </row>
    <row r="34" spans="2:13" x14ac:dyDescent="0.2">
      <c r="B34" s="19">
        <f t="shared" si="0"/>
        <v>25</v>
      </c>
      <c r="C34" s="20">
        <v>43701</v>
      </c>
      <c r="D34" s="62" t="s">
        <v>1052</v>
      </c>
      <c r="E34" s="26">
        <v>43701</v>
      </c>
      <c r="F34" s="27" t="s">
        <v>235</v>
      </c>
      <c r="G34" s="119">
        <v>85.68</v>
      </c>
      <c r="H34" s="119">
        <v>5.0999999999999996</v>
      </c>
      <c r="I34" s="119">
        <v>0</v>
      </c>
      <c r="J34" s="119">
        <v>11.22</v>
      </c>
      <c r="K34" s="119">
        <f>SUM(tbAba02[[#This Row],[Liquido]:[INSS PREST]])</f>
        <v>102</v>
      </c>
      <c r="L34" s="119">
        <v>20.399999999999999</v>
      </c>
      <c r="M34" s="63">
        <f>tbAba02[[#This Row],[BRUTO]]+tbAba02[[#This Row],[INSS PATR]]</f>
        <v>122.4</v>
      </c>
    </row>
    <row r="35" spans="2:13" x14ac:dyDescent="0.2">
      <c r="B35" s="19">
        <f t="shared" si="0"/>
        <v>26</v>
      </c>
      <c r="C35" s="20">
        <v>43707</v>
      </c>
      <c r="D35" s="62" t="s">
        <v>1055</v>
      </c>
      <c r="E35" s="26">
        <v>43707</v>
      </c>
      <c r="F35" s="27" t="s">
        <v>236</v>
      </c>
      <c r="G35" s="119">
        <v>100.8</v>
      </c>
      <c r="H35" s="119">
        <v>6</v>
      </c>
      <c r="I35" s="119">
        <v>0</v>
      </c>
      <c r="J35" s="119">
        <v>13.2</v>
      </c>
      <c r="K35" s="119">
        <f>SUM(tbAba02[[#This Row],[Liquido]:[INSS PREST]])</f>
        <v>120</v>
      </c>
      <c r="L35" s="119">
        <v>24</v>
      </c>
      <c r="M35" s="63">
        <f>tbAba02[[#This Row],[BRUTO]]+tbAba02[[#This Row],[INSS PATR]]</f>
        <v>144</v>
      </c>
    </row>
    <row r="36" spans="2:13" x14ac:dyDescent="0.2">
      <c r="B36" s="19">
        <f t="shared" si="0"/>
        <v>27</v>
      </c>
      <c r="C36" s="20">
        <v>43701</v>
      </c>
      <c r="D36" s="62" t="s">
        <v>1055</v>
      </c>
      <c r="E36" s="26">
        <v>43701</v>
      </c>
      <c r="F36" s="27" t="s">
        <v>237</v>
      </c>
      <c r="G36" s="119">
        <v>100.8</v>
      </c>
      <c r="H36" s="119">
        <v>6</v>
      </c>
      <c r="I36" s="119">
        <v>0</v>
      </c>
      <c r="J36" s="119">
        <v>13.2</v>
      </c>
      <c r="K36" s="119">
        <f>SUM(tbAba02[[#This Row],[Liquido]:[INSS PREST]])</f>
        <v>120</v>
      </c>
      <c r="L36" s="119">
        <v>24</v>
      </c>
      <c r="M36" s="63">
        <f>tbAba02[[#This Row],[BRUTO]]+tbAba02[[#This Row],[INSS PATR]]</f>
        <v>144</v>
      </c>
    </row>
    <row r="37" spans="2:13" x14ac:dyDescent="0.2">
      <c r="B37" s="19">
        <f t="shared" si="0"/>
        <v>28</v>
      </c>
      <c r="C37" s="20">
        <v>43703</v>
      </c>
      <c r="D37" s="62" t="s">
        <v>1055</v>
      </c>
      <c r="E37" s="26">
        <v>43703</v>
      </c>
      <c r="F37" s="27" t="s">
        <v>238</v>
      </c>
      <c r="G37" s="119">
        <v>100.8</v>
      </c>
      <c r="H37" s="119">
        <v>6</v>
      </c>
      <c r="I37" s="119">
        <v>0</v>
      </c>
      <c r="J37" s="119">
        <v>13.2</v>
      </c>
      <c r="K37" s="119">
        <f>SUM(tbAba02[[#This Row],[Liquido]:[INSS PREST]])</f>
        <v>120</v>
      </c>
      <c r="L37" s="119">
        <v>24</v>
      </c>
      <c r="M37" s="63">
        <f>tbAba02[[#This Row],[BRUTO]]+tbAba02[[#This Row],[INSS PATR]]</f>
        <v>144</v>
      </c>
    </row>
    <row r="38" spans="2:13" x14ac:dyDescent="0.2">
      <c r="B38" s="19">
        <f t="shared" si="0"/>
        <v>29</v>
      </c>
      <c r="C38" s="20">
        <v>43701</v>
      </c>
      <c r="D38" s="62" t="s">
        <v>1055</v>
      </c>
      <c r="E38" s="26">
        <v>43701</v>
      </c>
      <c r="F38" s="27" t="s">
        <v>239</v>
      </c>
      <c r="G38" s="119">
        <v>100.8</v>
      </c>
      <c r="H38" s="119">
        <v>6</v>
      </c>
      <c r="I38" s="119">
        <v>0</v>
      </c>
      <c r="J38" s="119">
        <v>13.2</v>
      </c>
      <c r="K38" s="119">
        <f>SUM(tbAba02[[#This Row],[Liquido]:[INSS PREST]])</f>
        <v>120</v>
      </c>
      <c r="L38" s="119">
        <v>24</v>
      </c>
      <c r="M38" s="63">
        <f>tbAba02[[#This Row],[BRUTO]]+tbAba02[[#This Row],[INSS PATR]]</f>
        <v>144</v>
      </c>
    </row>
    <row r="39" spans="2:13" x14ac:dyDescent="0.2">
      <c r="B39" s="19">
        <f t="shared" si="0"/>
        <v>30</v>
      </c>
      <c r="C39" s="20">
        <v>43703</v>
      </c>
      <c r="D39" s="62" t="s">
        <v>1055</v>
      </c>
      <c r="E39" s="26">
        <v>43703</v>
      </c>
      <c r="F39" s="27" t="s">
        <v>240</v>
      </c>
      <c r="G39" s="119">
        <v>100.8</v>
      </c>
      <c r="H39" s="119">
        <v>6</v>
      </c>
      <c r="I39" s="119">
        <v>0</v>
      </c>
      <c r="J39" s="119">
        <v>13.2</v>
      </c>
      <c r="K39" s="119">
        <f>SUM(tbAba02[[#This Row],[Liquido]:[INSS PREST]])</f>
        <v>120</v>
      </c>
      <c r="L39" s="119">
        <v>24</v>
      </c>
      <c r="M39" s="63">
        <f>tbAba02[[#This Row],[BRUTO]]+tbAba02[[#This Row],[INSS PATR]]</f>
        <v>144</v>
      </c>
    </row>
    <row r="40" spans="2:13" x14ac:dyDescent="0.2">
      <c r="B40" s="19">
        <f t="shared" si="0"/>
        <v>31</v>
      </c>
      <c r="C40" s="20">
        <v>43701</v>
      </c>
      <c r="D40" s="62" t="s">
        <v>1055</v>
      </c>
      <c r="E40" s="26">
        <v>43701</v>
      </c>
      <c r="F40" s="27" t="s">
        <v>241</v>
      </c>
      <c r="G40" s="119">
        <v>100.8</v>
      </c>
      <c r="H40" s="119">
        <v>6</v>
      </c>
      <c r="I40" s="119">
        <v>0</v>
      </c>
      <c r="J40" s="119">
        <v>13.2</v>
      </c>
      <c r="K40" s="119">
        <f>SUM(tbAba02[[#This Row],[Liquido]:[INSS PREST]])</f>
        <v>120</v>
      </c>
      <c r="L40" s="119">
        <v>24</v>
      </c>
      <c r="M40" s="63">
        <f>tbAba02[[#This Row],[BRUTO]]+tbAba02[[#This Row],[INSS PATR]]</f>
        <v>144</v>
      </c>
    </row>
    <row r="41" spans="2:13" x14ac:dyDescent="0.2">
      <c r="B41" s="19">
        <f t="shared" si="0"/>
        <v>32</v>
      </c>
      <c r="C41" s="20">
        <v>43701</v>
      </c>
      <c r="D41" s="62" t="s">
        <v>1055</v>
      </c>
      <c r="E41" s="26">
        <v>43701</v>
      </c>
      <c r="F41" s="27" t="s">
        <v>242</v>
      </c>
      <c r="G41" s="119">
        <v>100.8</v>
      </c>
      <c r="H41" s="119">
        <v>6</v>
      </c>
      <c r="I41" s="119">
        <v>0</v>
      </c>
      <c r="J41" s="119">
        <v>13.2</v>
      </c>
      <c r="K41" s="119">
        <f>SUM(tbAba02[[#This Row],[Liquido]:[INSS PREST]])</f>
        <v>120</v>
      </c>
      <c r="L41" s="119">
        <v>24</v>
      </c>
      <c r="M41" s="63">
        <f>tbAba02[[#This Row],[BRUTO]]+tbAba02[[#This Row],[INSS PATR]]</f>
        <v>144</v>
      </c>
    </row>
    <row r="42" spans="2:13" x14ac:dyDescent="0.2">
      <c r="B42" s="19">
        <f t="shared" si="0"/>
        <v>33</v>
      </c>
      <c r="C42" s="20">
        <v>43700</v>
      </c>
      <c r="D42" s="62" t="s">
        <v>1055</v>
      </c>
      <c r="E42" s="26">
        <v>43700</v>
      </c>
      <c r="F42" s="27" t="s">
        <v>243</v>
      </c>
      <c r="G42" s="119">
        <v>100.8</v>
      </c>
      <c r="H42" s="119">
        <v>6</v>
      </c>
      <c r="I42" s="119">
        <v>0</v>
      </c>
      <c r="J42" s="119">
        <v>13.2</v>
      </c>
      <c r="K42" s="119">
        <f>SUM(tbAba02[[#This Row],[Liquido]:[INSS PREST]])</f>
        <v>120</v>
      </c>
      <c r="L42" s="119">
        <v>24</v>
      </c>
      <c r="M42" s="63">
        <f>tbAba02[[#This Row],[BRUTO]]+tbAba02[[#This Row],[INSS PATR]]</f>
        <v>144</v>
      </c>
    </row>
    <row r="43" spans="2:13" x14ac:dyDescent="0.2">
      <c r="B43" s="19">
        <f t="shared" si="0"/>
        <v>34</v>
      </c>
      <c r="C43" s="20">
        <v>43703</v>
      </c>
      <c r="D43" s="62" t="s">
        <v>1055</v>
      </c>
      <c r="E43" s="26">
        <v>43703</v>
      </c>
      <c r="F43" s="27" t="s">
        <v>244</v>
      </c>
      <c r="G43" s="119">
        <v>100.8</v>
      </c>
      <c r="H43" s="119">
        <v>6</v>
      </c>
      <c r="I43" s="119">
        <v>0</v>
      </c>
      <c r="J43" s="119">
        <v>13.2</v>
      </c>
      <c r="K43" s="119">
        <f>SUM(tbAba02[[#This Row],[Liquido]:[INSS PREST]])</f>
        <v>120</v>
      </c>
      <c r="L43" s="119">
        <v>24</v>
      </c>
      <c r="M43" s="63">
        <f>tbAba02[[#This Row],[BRUTO]]+tbAba02[[#This Row],[INSS PATR]]</f>
        <v>144</v>
      </c>
    </row>
    <row r="44" spans="2:13" x14ac:dyDescent="0.2">
      <c r="B44" s="19">
        <f t="shared" si="0"/>
        <v>35</v>
      </c>
      <c r="C44" s="20">
        <v>43700</v>
      </c>
      <c r="D44" s="62" t="s">
        <v>1055</v>
      </c>
      <c r="E44" s="26">
        <v>43700</v>
      </c>
      <c r="F44" s="27" t="s">
        <v>245</v>
      </c>
      <c r="G44" s="119">
        <v>100.8</v>
      </c>
      <c r="H44" s="119">
        <v>6</v>
      </c>
      <c r="I44" s="119">
        <v>0</v>
      </c>
      <c r="J44" s="119">
        <v>13.2</v>
      </c>
      <c r="K44" s="119">
        <f>SUM(tbAba02[[#This Row],[Liquido]:[INSS PREST]])</f>
        <v>120</v>
      </c>
      <c r="L44" s="119">
        <v>24</v>
      </c>
      <c r="M44" s="63">
        <f>tbAba02[[#This Row],[BRUTO]]+tbAba02[[#This Row],[INSS PATR]]</f>
        <v>144</v>
      </c>
    </row>
    <row r="45" spans="2:13" x14ac:dyDescent="0.2">
      <c r="B45" s="19">
        <f t="shared" si="0"/>
        <v>36</v>
      </c>
      <c r="C45" s="20">
        <v>43703</v>
      </c>
      <c r="D45" s="62" t="s">
        <v>1055</v>
      </c>
      <c r="E45" s="26">
        <v>43703</v>
      </c>
      <c r="F45" s="27" t="s">
        <v>246</v>
      </c>
      <c r="G45" s="119">
        <v>100.8</v>
      </c>
      <c r="H45" s="119">
        <v>6</v>
      </c>
      <c r="I45" s="119">
        <v>0</v>
      </c>
      <c r="J45" s="119">
        <v>13.2</v>
      </c>
      <c r="K45" s="119">
        <f>SUM(tbAba02[[#This Row],[Liquido]:[INSS PREST]])</f>
        <v>120</v>
      </c>
      <c r="L45" s="119">
        <v>24</v>
      </c>
      <c r="M45" s="63">
        <f>tbAba02[[#This Row],[BRUTO]]+tbAba02[[#This Row],[INSS PATR]]</f>
        <v>144</v>
      </c>
    </row>
    <row r="46" spans="2:13" x14ac:dyDescent="0.2">
      <c r="B46" s="19">
        <f>IF(ISNUMBER(B45),B45+1,1)</f>
        <v>37</v>
      </c>
      <c r="C46" s="20">
        <v>43704</v>
      </c>
      <c r="D46" s="62" t="s">
        <v>1055</v>
      </c>
      <c r="E46" s="26">
        <v>43704</v>
      </c>
      <c r="F46" s="27" t="s">
        <v>247</v>
      </c>
      <c r="G46" s="119">
        <v>100.8</v>
      </c>
      <c r="H46" s="119">
        <v>6</v>
      </c>
      <c r="I46" s="119">
        <v>0</v>
      </c>
      <c r="J46" s="119">
        <v>13.2</v>
      </c>
      <c r="K46" s="119">
        <f>SUM(tbAba02[[#This Row],[Liquido]:[INSS PREST]])</f>
        <v>120</v>
      </c>
      <c r="L46" s="119">
        <v>24</v>
      </c>
      <c r="M46" s="63">
        <f>tbAba02[[#This Row],[BRUTO]]+tbAba02[[#This Row],[INSS PATR]]</f>
        <v>144</v>
      </c>
    </row>
    <row r="47" spans="2:13" x14ac:dyDescent="0.2">
      <c r="B47" s="107">
        <f t="shared" ref="B47:B110" si="1">IF(ISNUMBER(B46),B46+1,1)</f>
        <v>38</v>
      </c>
      <c r="C47" s="108">
        <v>43701</v>
      </c>
      <c r="D47" s="114" t="s">
        <v>1055</v>
      </c>
      <c r="E47" s="118">
        <v>43701</v>
      </c>
      <c r="F47" s="116" t="s">
        <v>248</v>
      </c>
      <c r="G47" s="119">
        <v>100.8</v>
      </c>
      <c r="H47" s="119">
        <v>6</v>
      </c>
      <c r="I47" s="119">
        <v>0</v>
      </c>
      <c r="J47" s="119">
        <v>13.2</v>
      </c>
      <c r="K47" s="119">
        <f>SUM(tbAba02[[#This Row],[Liquido]:[INSS PREST]])</f>
        <v>120</v>
      </c>
      <c r="L47" s="119">
        <v>24</v>
      </c>
      <c r="M47" s="119">
        <f>tbAba02[[#This Row],[BRUTO]]+tbAba02[[#This Row],[INSS PATR]]</f>
        <v>144</v>
      </c>
    </row>
    <row r="48" spans="2:13" x14ac:dyDescent="0.2">
      <c r="B48" s="107">
        <f t="shared" si="1"/>
        <v>39</v>
      </c>
      <c r="C48" s="108">
        <v>43705</v>
      </c>
      <c r="D48" s="114" t="s">
        <v>1055</v>
      </c>
      <c r="E48" s="118">
        <v>43705</v>
      </c>
      <c r="F48" s="116" t="s">
        <v>249</v>
      </c>
      <c r="G48" s="119">
        <v>100.8</v>
      </c>
      <c r="H48" s="119">
        <v>6</v>
      </c>
      <c r="I48" s="119">
        <v>0</v>
      </c>
      <c r="J48" s="119">
        <v>13.2</v>
      </c>
      <c r="K48" s="119">
        <f>SUM(tbAba02[[#This Row],[Liquido]:[INSS PREST]])</f>
        <v>120</v>
      </c>
      <c r="L48" s="119">
        <v>24</v>
      </c>
      <c r="M48" s="119">
        <f>tbAba02[[#This Row],[BRUTO]]+tbAba02[[#This Row],[INSS PATR]]</f>
        <v>144</v>
      </c>
    </row>
    <row r="49" spans="2:13" x14ac:dyDescent="0.2">
      <c r="B49" s="107">
        <f t="shared" si="1"/>
        <v>40</v>
      </c>
      <c r="C49" s="108">
        <v>43701</v>
      </c>
      <c r="D49" s="114" t="s">
        <v>1055</v>
      </c>
      <c r="E49" s="118">
        <v>43701</v>
      </c>
      <c r="F49" s="116" t="s">
        <v>250</v>
      </c>
      <c r="G49" s="119">
        <v>100.8</v>
      </c>
      <c r="H49" s="119">
        <v>6</v>
      </c>
      <c r="I49" s="119">
        <v>0</v>
      </c>
      <c r="J49" s="119">
        <v>13.2</v>
      </c>
      <c r="K49" s="119">
        <f>SUM(tbAba02[[#This Row],[Liquido]:[INSS PREST]])</f>
        <v>120</v>
      </c>
      <c r="L49" s="119">
        <v>24</v>
      </c>
      <c r="M49" s="119">
        <f>tbAba02[[#This Row],[BRUTO]]+tbAba02[[#This Row],[INSS PATR]]</f>
        <v>144</v>
      </c>
    </row>
    <row r="50" spans="2:13" x14ac:dyDescent="0.2">
      <c r="B50" s="107">
        <f t="shared" si="1"/>
        <v>41</v>
      </c>
      <c r="C50" s="108">
        <v>43701</v>
      </c>
      <c r="D50" s="114" t="s">
        <v>1055</v>
      </c>
      <c r="E50" s="118">
        <v>43701</v>
      </c>
      <c r="F50" s="116" t="s">
        <v>251</v>
      </c>
      <c r="G50" s="119">
        <v>100.8</v>
      </c>
      <c r="H50" s="119">
        <v>6</v>
      </c>
      <c r="I50" s="119">
        <v>0</v>
      </c>
      <c r="J50" s="119">
        <v>13.2</v>
      </c>
      <c r="K50" s="119">
        <f>SUM(tbAba02[[#This Row],[Liquido]:[INSS PREST]])</f>
        <v>120</v>
      </c>
      <c r="L50" s="119">
        <v>24</v>
      </c>
      <c r="M50" s="119">
        <f>tbAba02[[#This Row],[BRUTO]]+tbAba02[[#This Row],[INSS PATR]]</f>
        <v>144</v>
      </c>
    </row>
    <row r="51" spans="2:13" x14ac:dyDescent="0.2">
      <c r="B51" s="107">
        <f t="shared" si="1"/>
        <v>42</v>
      </c>
      <c r="C51" s="108">
        <v>43701</v>
      </c>
      <c r="D51" s="114" t="s">
        <v>1055</v>
      </c>
      <c r="E51" s="118">
        <v>43701</v>
      </c>
      <c r="F51" s="116" t="s">
        <v>252</v>
      </c>
      <c r="G51" s="119">
        <v>100.8</v>
      </c>
      <c r="H51" s="119">
        <v>6</v>
      </c>
      <c r="I51" s="119">
        <v>0</v>
      </c>
      <c r="J51" s="119">
        <v>13.2</v>
      </c>
      <c r="K51" s="119">
        <f>SUM(tbAba02[[#This Row],[Liquido]:[INSS PREST]])</f>
        <v>120</v>
      </c>
      <c r="L51" s="119">
        <v>24</v>
      </c>
      <c r="M51" s="119">
        <f>tbAba02[[#This Row],[BRUTO]]+tbAba02[[#This Row],[INSS PATR]]</f>
        <v>144</v>
      </c>
    </row>
    <row r="52" spans="2:13" x14ac:dyDescent="0.2">
      <c r="B52" s="107">
        <f t="shared" si="1"/>
        <v>43</v>
      </c>
      <c r="C52" s="108">
        <v>43701</v>
      </c>
      <c r="D52" s="114" t="s">
        <v>1055</v>
      </c>
      <c r="E52" s="118">
        <v>43701</v>
      </c>
      <c r="F52" s="116" t="s">
        <v>253</v>
      </c>
      <c r="G52" s="119">
        <v>100.8</v>
      </c>
      <c r="H52" s="119">
        <v>6</v>
      </c>
      <c r="I52" s="119">
        <v>0</v>
      </c>
      <c r="J52" s="119">
        <v>13.2</v>
      </c>
      <c r="K52" s="119">
        <f>SUM(tbAba02[[#This Row],[Liquido]:[INSS PREST]])</f>
        <v>120</v>
      </c>
      <c r="L52" s="119">
        <v>24</v>
      </c>
      <c r="M52" s="119">
        <f>tbAba02[[#This Row],[BRUTO]]+tbAba02[[#This Row],[INSS PATR]]</f>
        <v>144</v>
      </c>
    </row>
    <row r="53" spans="2:13" x14ac:dyDescent="0.2">
      <c r="B53" s="107">
        <f t="shared" si="1"/>
        <v>44</v>
      </c>
      <c r="C53" s="108">
        <v>43701</v>
      </c>
      <c r="D53" s="114" t="s">
        <v>1055</v>
      </c>
      <c r="E53" s="118">
        <v>43701</v>
      </c>
      <c r="F53" s="116" t="s">
        <v>254</v>
      </c>
      <c r="G53" s="119">
        <v>100.8</v>
      </c>
      <c r="H53" s="119">
        <v>6</v>
      </c>
      <c r="I53" s="119">
        <v>0</v>
      </c>
      <c r="J53" s="119">
        <v>13.2</v>
      </c>
      <c r="K53" s="119">
        <f>SUM(tbAba02[[#This Row],[Liquido]:[INSS PREST]])</f>
        <v>120</v>
      </c>
      <c r="L53" s="119">
        <v>24</v>
      </c>
      <c r="M53" s="119">
        <f>tbAba02[[#This Row],[BRUTO]]+tbAba02[[#This Row],[INSS PATR]]</f>
        <v>144</v>
      </c>
    </row>
    <row r="54" spans="2:13" x14ac:dyDescent="0.2">
      <c r="B54" s="107">
        <f t="shared" si="1"/>
        <v>45</v>
      </c>
      <c r="C54" s="108">
        <v>43701</v>
      </c>
      <c r="D54" s="114" t="s">
        <v>1055</v>
      </c>
      <c r="E54" s="118">
        <v>43701</v>
      </c>
      <c r="F54" s="116" t="s">
        <v>255</v>
      </c>
      <c r="G54" s="119">
        <v>100.8</v>
      </c>
      <c r="H54" s="119">
        <v>6</v>
      </c>
      <c r="I54" s="119">
        <v>0</v>
      </c>
      <c r="J54" s="119">
        <v>13.2</v>
      </c>
      <c r="K54" s="119">
        <f>SUM(tbAba02[[#This Row],[Liquido]:[INSS PREST]])</f>
        <v>120</v>
      </c>
      <c r="L54" s="119">
        <v>24</v>
      </c>
      <c r="M54" s="119">
        <f>tbAba02[[#This Row],[BRUTO]]+tbAba02[[#This Row],[INSS PATR]]</f>
        <v>144</v>
      </c>
    </row>
    <row r="55" spans="2:13" x14ac:dyDescent="0.2">
      <c r="B55" s="107">
        <f t="shared" si="1"/>
        <v>46</v>
      </c>
      <c r="C55" s="108">
        <v>43700</v>
      </c>
      <c r="D55" s="114" t="s">
        <v>1055</v>
      </c>
      <c r="E55" s="118">
        <v>43700</v>
      </c>
      <c r="F55" s="116" t="s">
        <v>256</v>
      </c>
      <c r="G55" s="119">
        <v>201.6</v>
      </c>
      <c r="H55" s="119">
        <v>12</v>
      </c>
      <c r="I55" s="119">
        <v>0</v>
      </c>
      <c r="J55" s="119">
        <v>26.4</v>
      </c>
      <c r="K55" s="119">
        <f>SUM(tbAba02[[#This Row],[Liquido]:[INSS PREST]])</f>
        <v>240</v>
      </c>
      <c r="L55" s="119">
        <v>48</v>
      </c>
      <c r="M55" s="119">
        <f>tbAba02[[#This Row],[BRUTO]]+tbAba02[[#This Row],[INSS PATR]]</f>
        <v>288</v>
      </c>
    </row>
    <row r="56" spans="2:13" x14ac:dyDescent="0.2">
      <c r="B56" s="107">
        <f t="shared" si="1"/>
        <v>47</v>
      </c>
      <c r="C56" s="108">
        <v>43700</v>
      </c>
      <c r="D56" s="114" t="s">
        <v>1055</v>
      </c>
      <c r="E56" s="118">
        <v>43700</v>
      </c>
      <c r="F56" s="116" t="s">
        <v>257</v>
      </c>
      <c r="G56" s="119">
        <v>201.6</v>
      </c>
      <c r="H56" s="119">
        <v>12</v>
      </c>
      <c r="I56" s="119">
        <v>0</v>
      </c>
      <c r="J56" s="119">
        <v>26.4</v>
      </c>
      <c r="K56" s="119">
        <f>SUM(tbAba02[[#This Row],[Liquido]:[INSS PREST]])</f>
        <v>240</v>
      </c>
      <c r="L56" s="119">
        <v>48</v>
      </c>
      <c r="M56" s="119">
        <f>tbAba02[[#This Row],[BRUTO]]+tbAba02[[#This Row],[INSS PATR]]</f>
        <v>288</v>
      </c>
    </row>
    <row r="57" spans="2:13" x14ac:dyDescent="0.2">
      <c r="B57" s="107">
        <f t="shared" si="1"/>
        <v>48</v>
      </c>
      <c r="C57" s="108">
        <v>43700</v>
      </c>
      <c r="D57" s="114" t="s">
        <v>1055</v>
      </c>
      <c r="E57" s="118">
        <v>43700</v>
      </c>
      <c r="F57" s="116" t="s">
        <v>258</v>
      </c>
      <c r="G57" s="119">
        <v>201.6</v>
      </c>
      <c r="H57" s="119">
        <v>12</v>
      </c>
      <c r="I57" s="119">
        <v>0</v>
      </c>
      <c r="J57" s="119">
        <v>26.4</v>
      </c>
      <c r="K57" s="119">
        <f>SUM(tbAba02[[#This Row],[Liquido]:[INSS PREST]])</f>
        <v>240</v>
      </c>
      <c r="L57" s="119">
        <v>48</v>
      </c>
      <c r="M57" s="119">
        <f>tbAba02[[#This Row],[BRUTO]]+tbAba02[[#This Row],[INSS PATR]]</f>
        <v>288</v>
      </c>
    </row>
    <row r="58" spans="2:13" x14ac:dyDescent="0.2">
      <c r="B58" s="107">
        <f t="shared" si="1"/>
        <v>49</v>
      </c>
      <c r="C58" s="108">
        <v>43700</v>
      </c>
      <c r="D58" s="114" t="s">
        <v>1055</v>
      </c>
      <c r="E58" s="118">
        <v>43700</v>
      </c>
      <c r="F58" s="116" t="s">
        <v>259</v>
      </c>
      <c r="G58" s="119">
        <v>201.6</v>
      </c>
      <c r="H58" s="119">
        <v>12</v>
      </c>
      <c r="I58" s="119">
        <v>0</v>
      </c>
      <c r="J58" s="119">
        <v>26.4</v>
      </c>
      <c r="K58" s="119">
        <f>SUM(tbAba02[[#This Row],[Liquido]:[INSS PREST]])</f>
        <v>240</v>
      </c>
      <c r="L58" s="119">
        <v>48</v>
      </c>
      <c r="M58" s="119">
        <f>tbAba02[[#This Row],[BRUTO]]+tbAba02[[#This Row],[INSS PATR]]</f>
        <v>288</v>
      </c>
    </row>
    <row r="59" spans="2:13" x14ac:dyDescent="0.2">
      <c r="B59" s="107">
        <f t="shared" si="1"/>
        <v>50</v>
      </c>
      <c r="C59" s="108">
        <v>43701</v>
      </c>
      <c r="D59" s="114" t="s">
        <v>1055</v>
      </c>
      <c r="E59" s="118">
        <v>43701</v>
      </c>
      <c r="F59" s="116" t="s">
        <v>260</v>
      </c>
      <c r="G59" s="119">
        <v>201.6</v>
      </c>
      <c r="H59" s="119">
        <v>12</v>
      </c>
      <c r="I59" s="119">
        <v>0</v>
      </c>
      <c r="J59" s="119">
        <v>26.4</v>
      </c>
      <c r="K59" s="119">
        <f>SUM(tbAba02[[#This Row],[Liquido]:[INSS PREST]])</f>
        <v>240</v>
      </c>
      <c r="L59" s="119">
        <v>48</v>
      </c>
      <c r="M59" s="119">
        <f>tbAba02[[#This Row],[BRUTO]]+tbAba02[[#This Row],[INSS PATR]]</f>
        <v>288</v>
      </c>
    </row>
    <row r="60" spans="2:13" x14ac:dyDescent="0.2">
      <c r="B60" s="107">
        <f t="shared" si="1"/>
        <v>51</v>
      </c>
      <c r="C60" s="108">
        <v>43700</v>
      </c>
      <c r="D60" s="114" t="s">
        <v>1055</v>
      </c>
      <c r="E60" s="118">
        <v>43700</v>
      </c>
      <c r="F60" s="116" t="s">
        <v>261</v>
      </c>
      <c r="G60" s="119">
        <v>201.6</v>
      </c>
      <c r="H60" s="119">
        <v>12</v>
      </c>
      <c r="I60" s="119">
        <v>0</v>
      </c>
      <c r="J60" s="119">
        <v>26.4</v>
      </c>
      <c r="K60" s="119">
        <f>SUM(tbAba02[[#This Row],[Liquido]:[INSS PREST]])</f>
        <v>240</v>
      </c>
      <c r="L60" s="119">
        <v>48</v>
      </c>
      <c r="M60" s="119">
        <f>tbAba02[[#This Row],[BRUTO]]+tbAba02[[#This Row],[INSS PATR]]</f>
        <v>288</v>
      </c>
    </row>
    <row r="61" spans="2:13" x14ac:dyDescent="0.2">
      <c r="B61" s="107">
        <f t="shared" si="1"/>
        <v>52</v>
      </c>
      <c r="C61" s="108">
        <v>43703</v>
      </c>
      <c r="D61" s="114" t="s">
        <v>1055</v>
      </c>
      <c r="E61" s="118">
        <v>43703</v>
      </c>
      <c r="F61" s="116" t="s">
        <v>262</v>
      </c>
      <c r="G61" s="119">
        <v>100.8</v>
      </c>
      <c r="H61" s="119">
        <v>6</v>
      </c>
      <c r="I61" s="119">
        <v>0</v>
      </c>
      <c r="J61" s="119">
        <v>13.2</v>
      </c>
      <c r="K61" s="119">
        <f>SUM(tbAba02[[#This Row],[Liquido]:[INSS PREST]])</f>
        <v>120</v>
      </c>
      <c r="L61" s="119">
        <v>24</v>
      </c>
      <c r="M61" s="119">
        <f>tbAba02[[#This Row],[BRUTO]]+tbAba02[[#This Row],[INSS PATR]]</f>
        <v>144</v>
      </c>
    </row>
    <row r="62" spans="2:13" x14ac:dyDescent="0.2">
      <c r="B62" s="107">
        <f t="shared" si="1"/>
        <v>53</v>
      </c>
      <c r="C62" s="108">
        <v>43708</v>
      </c>
      <c r="D62" s="114" t="s">
        <v>1055</v>
      </c>
      <c r="E62" s="118">
        <v>43708</v>
      </c>
      <c r="F62" s="116" t="s">
        <v>263</v>
      </c>
      <c r="G62" s="119">
        <v>201.6</v>
      </c>
      <c r="H62" s="119">
        <v>12</v>
      </c>
      <c r="I62" s="119">
        <v>0</v>
      </c>
      <c r="J62" s="119">
        <v>26.4</v>
      </c>
      <c r="K62" s="119">
        <f>SUM(tbAba02[[#This Row],[Liquido]:[INSS PREST]])</f>
        <v>240</v>
      </c>
      <c r="L62" s="119">
        <v>48</v>
      </c>
      <c r="M62" s="119">
        <f>tbAba02[[#This Row],[BRUTO]]+tbAba02[[#This Row],[INSS PATR]]</f>
        <v>288</v>
      </c>
    </row>
    <row r="63" spans="2:13" x14ac:dyDescent="0.2">
      <c r="B63" s="107">
        <f t="shared" si="1"/>
        <v>54</v>
      </c>
      <c r="C63" s="108">
        <v>43705</v>
      </c>
      <c r="D63" s="114" t="s">
        <v>1055</v>
      </c>
      <c r="E63" s="118">
        <v>43705</v>
      </c>
      <c r="F63" s="116" t="s">
        <v>264</v>
      </c>
      <c r="G63" s="119">
        <v>100.8</v>
      </c>
      <c r="H63" s="119">
        <v>6</v>
      </c>
      <c r="I63" s="119">
        <v>0</v>
      </c>
      <c r="J63" s="119">
        <v>13.2</v>
      </c>
      <c r="K63" s="119">
        <f>SUM(tbAba02[[#This Row],[Liquido]:[INSS PREST]])</f>
        <v>120</v>
      </c>
      <c r="L63" s="119">
        <v>24</v>
      </c>
      <c r="M63" s="119">
        <f>tbAba02[[#This Row],[BRUTO]]+tbAba02[[#This Row],[INSS PATR]]</f>
        <v>144</v>
      </c>
    </row>
    <row r="64" spans="2:13" x14ac:dyDescent="0.2">
      <c r="B64" s="107">
        <f t="shared" si="1"/>
        <v>55</v>
      </c>
      <c r="C64" s="108">
        <v>43701</v>
      </c>
      <c r="D64" s="114" t="s">
        <v>1055</v>
      </c>
      <c r="E64" s="118">
        <v>43701</v>
      </c>
      <c r="F64" s="116" t="s">
        <v>265</v>
      </c>
      <c r="G64" s="119">
        <v>100.8</v>
      </c>
      <c r="H64" s="119">
        <v>6</v>
      </c>
      <c r="I64" s="119">
        <v>0</v>
      </c>
      <c r="J64" s="119">
        <v>13.2</v>
      </c>
      <c r="K64" s="119">
        <f>SUM(tbAba02[[#This Row],[Liquido]:[INSS PREST]])</f>
        <v>120</v>
      </c>
      <c r="L64" s="119">
        <v>24</v>
      </c>
      <c r="M64" s="119">
        <f>tbAba02[[#This Row],[BRUTO]]+tbAba02[[#This Row],[INSS PATR]]</f>
        <v>144</v>
      </c>
    </row>
    <row r="65" spans="2:13" x14ac:dyDescent="0.2">
      <c r="B65" s="107">
        <f t="shared" si="1"/>
        <v>56</v>
      </c>
      <c r="C65" s="108">
        <v>43705</v>
      </c>
      <c r="D65" s="114" t="s">
        <v>1055</v>
      </c>
      <c r="E65" s="118">
        <v>43705</v>
      </c>
      <c r="F65" s="116" t="s">
        <v>266</v>
      </c>
      <c r="G65" s="119">
        <v>100.8</v>
      </c>
      <c r="H65" s="119">
        <v>6</v>
      </c>
      <c r="I65" s="119">
        <v>0</v>
      </c>
      <c r="J65" s="119">
        <v>13.2</v>
      </c>
      <c r="K65" s="119">
        <f>SUM(tbAba02[[#This Row],[Liquido]:[INSS PREST]])</f>
        <v>120</v>
      </c>
      <c r="L65" s="119">
        <v>24</v>
      </c>
      <c r="M65" s="119">
        <f>tbAba02[[#This Row],[BRUTO]]+tbAba02[[#This Row],[INSS PATR]]</f>
        <v>144</v>
      </c>
    </row>
    <row r="66" spans="2:13" x14ac:dyDescent="0.2">
      <c r="B66" s="107">
        <f t="shared" si="1"/>
        <v>57</v>
      </c>
      <c r="C66" s="108">
        <v>43701</v>
      </c>
      <c r="D66" s="114" t="s">
        <v>1055</v>
      </c>
      <c r="E66" s="118">
        <v>43701</v>
      </c>
      <c r="F66" s="116" t="s">
        <v>267</v>
      </c>
      <c r="G66" s="119">
        <v>100.8</v>
      </c>
      <c r="H66" s="119">
        <v>6</v>
      </c>
      <c r="I66" s="119">
        <v>0</v>
      </c>
      <c r="J66" s="119">
        <v>13.2</v>
      </c>
      <c r="K66" s="119">
        <f>SUM(tbAba02[[#This Row],[Liquido]:[INSS PREST]])</f>
        <v>120</v>
      </c>
      <c r="L66" s="119">
        <v>24</v>
      </c>
      <c r="M66" s="119">
        <f>tbAba02[[#This Row],[BRUTO]]+tbAba02[[#This Row],[INSS PATR]]</f>
        <v>144</v>
      </c>
    </row>
    <row r="67" spans="2:13" x14ac:dyDescent="0.2">
      <c r="B67" s="107">
        <f t="shared" si="1"/>
        <v>58</v>
      </c>
      <c r="C67" s="108">
        <v>43704</v>
      </c>
      <c r="D67" s="114" t="s">
        <v>1055</v>
      </c>
      <c r="E67" s="118">
        <v>43704</v>
      </c>
      <c r="F67" s="116" t="s">
        <v>268</v>
      </c>
      <c r="G67" s="119">
        <v>100.8</v>
      </c>
      <c r="H67" s="119">
        <v>6</v>
      </c>
      <c r="I67" s="119">
        <v>0</v>
      </c>
      <c r="J67" s="119">
        <v>13.2</v>
      </c>
      <c r="K67" s="119">
        <f>SUM(tbAba02[[#This Row],[Liquido]:[INSS PREST]])</f>
        <v>120</v>
      </c>
      <c r="L67" s="119">
        <v>24</v>
      </c>
      <c r="M67" s="119">
        <f>tbAba02[[#This Row],[BRUTO]]+tbAba02[[#This Row],[INSS PATR]]</f>
        <v>144</v>
      </c>
    </row>
    <row r="68" spans="2:13" x14ac:dyDescent="0.2">
      <c r="B68" s="107">
        <f t="shared" si="1"/>
        <v>59</v>
      </c>
      <c r="C68" s="108">
        <v>43705</v>
      </c>
      <c r="D68" s="114" t="s">
        <v>1055</v>
      </c>
      <c r="E68" s="118">
        <v>43705</v>
      </c>
      <c r="F68" s="116" t="s">
        <v>269</v>
      </c>
      <c r="G68" s="119">
        <v>100.8</v>
      </c>
      <c r="H68" s="119">
        <v>6</v>
      </c>
      <c r="I68" s="119">
        <v>0</v>
      </c>
      <c r="J68" s="119">
        <v>13.2</v>
      </c>
      <c r="K68" s="119">
        <f>SUM(tbAba02[[#This Row],[Liquido]:[INSS PREST]])</f>
        <v>120</v>
      </c>
      <c r="L68" s="119">
        <v>24</v>
      </c>
      <c r="M68" s="119">
        <f>tbAba02[[#This Row],[BRUTO]]+tbAba02[[#This Row],[INSS PATR]]</f>
        <v>144</v>
      </c>
    </row>
    <row r="69" spans="2:13" x14ac:dyDescent="0.2">
      <c r="B69" s="107">
        <f t="shared" si="1"/>
        <v>60</v>
      </c>
      <c r="C69" s="108">
        <v>43701</v>
      </c>
      <c r="D69" s="114" t="s">
        <v>1055</v>
      </c>
      <c r="E69" s="118">
        <v>43701</v>
      </c>
      <c r="F69" s="116" t="s">
        <v>270</v>
      </c>
      <c r="G69" s="119">
        <v>100.8</v>
      </c>
      <c r="H69" s="119">
        <v>6</v>
      </c>
      <c r="I69" s="119">
        <v>0</v>
      </c>
      <c r="J69" s="119">
        <v>13.2</v>
      </c>
      <c r="K69" s="119">
        <f>SUM(tbAba02[[#This Row],[Liquido]:[INSS PREST]])</f>
        <v>120</v>
      </c>
      <c r="L69" s="119">
        <v>24</v>
      </c>
      <c r="M69" s="119">
        <f>tbAba02[[#This Row],[BRUTO]]+tbAba02[[#This Row],[INSS PATR]]</f>
        <v>144</v>
      </c>
    </row>
    <row r="70" spans="2:13" x14ac:dyDescent="0.2">
      <c r="B70" s="107">
        <f t="shared" si="1"/>
        <v>61</v>
      </c>
      <c r="C70" s="108">
        <v>43700</v>
      </c>
      <c r="D70" s="114" t="s">
        <v>1055</v>
      </c>
      <c r="E70" s="118">
        <v>43700</v>
      </c>
      <c r="F70" s="116" t="s">
        <v>271</v>
      </c>
      <c r="G70" s="119">
        <v>100.8</v>
      </c>
      <c r="H70" s="119">
        <v>6</v>
      </c>
      <c r="I70" s="119">
        <v>0</v>
      </c>
      <c r="J70" s="119">
        <v>13.2</v>
      </c>
      <c r="K70" s="119">
        <f>SUM(tbAba02[[#This Row],[Liquido]:[INSS PREST]])</f>
        <v>120</v>
      </c>
      <c r="L70" s="119">
        <v>24</v>
      </c>
      <c r="M70" s="119">
        <f>tbAba02[[#This Row],[BRUTO]]+tbAba02[[#This Row],[INSS PATR]]</f>
        <v>144</v>
      </c>
    </row>
    <row r="71" spans="2:13" x14ac:dyDescent="0.2">
      <c r="B71" s="107">
        <f t="shared" si="1"/>
        <v>62</v>
      </c>
      <c r="C71" s="108">
        <v>43710</v>
      </c>
      <c r="D71" s="114" t="s">
        <v>1055</v>
      </c>
      <c r="E71" s="118">
        <v>43710</v>
      </c>
      <c r="F71" s="116" t="s">
        <v>272</v>
      </c>
      <c r="G71" s="119">
        <v>100.8</v>
      </c>
      <c r="H71" s="119">
        <v>6</v>
      </c>
      <c r="I71" s="119">
        <v>0</v>
      </c>
      <c r="J71" s="119">
        <v>13.2</v>
      </c>
      <c r="K71" s="119">
        <f>SUM(tbAba02[[#This Row],[Liquido]:[INSS PREST]])</f>
        <v>120</v>
      </c>
      <c r="L71" s="119">
        <v>24</v>
      </c>
      <c r="M71" s="119">
        <f>tbAba02[[#This Row],[BRUTO]]+tbAba02[[#This Row],[INSS PATR]]</f>
        <v>144</v>
      </c>
    </row>
    <row r="72" spans="2:13" x14ac:dyDescent="0.2">
      <c r="B72" s="107">
        <f t="shared" si="1"/>
        <v>63</v>
      </c>
      <c r="C72" s="108">
        <v>43705</v>
      </c>
      <c r="D72" s="114" t="s">
        <v>1055</v>
      </c>
      <c r="E72" s="118">
        <v>43705</v>
      </c>
      <c r="F72" s="116" t="s">
        <v>273</v>
      </c>
      <c r="G72" s="119">
        <v>100.8</v>
      </c>
      <c r="H72" s="119">
        <v>6</v>
      </c>
      <c r="I72" s="119">
        <v>0</v>
      </c>
      <c r="J72" s="119">
        <v>13.2</v>
      </c>
      <c r="K72" s="119">
        <f>SUM(tbAba02[[#This Row],[Liquido]:[INSS PREST]])</f>
        <v>120</v>
      </c>
      <c r="L72" s="119">
        <v>24</v>
      </c>
      <c r="M72" s="119">
        <f>tbAba02[[#This Row],[BRUTO]]+tbAba02[[#This Row],[INSS PATR]]</f>
        <v>144</v>
      </c>
    </row>
    <row r="73" spans="2:13" x14ac:dyDescent="0.2">
      <c r="B73" s="107">
        <f t="shared" si="1"/>
        <v>64</v>
      </c>
      <c r="C73" s="108">
        <v>43701</v>
      </c>
      <c r="D73" s="114" t="s">
        <v>1055</v>
      </c>
      <c r="E73" s="118">
        <v>43701</v>
      </c>
      <c r="F73" s="116" t="s">
        <v>274</v>
      </c>
      <c r="G73" s="119">
        <v>100.8</v>
      </c>
      <c r="H73" s="119">
        <v>6</v>
      </c>
      <c r="I73" s="119">
        <v>0</v>
      </c>
      <c r="J73" s="119">
        <v>13.2</v>
      </c>
      <c r="K73" s="119">
        <f>SUM(tbAba02[[#This Row],[Liquido]:[INSS PREST]])</f>
        <v>120</v>
      </c>
      <c r="L73" s="119">
        <v>24</v>
      </c>
      <c r="M73" s="119">
        <f>tbAba02[[#This Row],[BRUTO]]+tbAba02[[#This Row],[INSS PATR]]</f>
        <v>144</v>
      </c>
    </row>
    <row r="74" spans="2:13" x14ac:dyDescent="0.2">
      <c r="B74" s="107">
        <f t="shared" si="1"/>
        <v>65</v>
      </c>
      <c r="C74" s="108">
        <v>43704</v>
      </c>
      <c r="D74" s="114" t="s">
        <v>1055</v>
      </c>
      <c r="E74" s="118">
        <v>43704</v>
      </c>
      <c r="F74" s="116" t="s">
        <v>275</v>
      </c>
      <c r="G74" s="119">
        <v>100.8</v>
      </c>
      <c r="H74" s="119">
        <v>6</v>
      </c>
      <c r="I74" s="119">
        <v>0</v>
      </c>
      <c r="J74" s="119">
        <v>13.2</v>
      </c>
      <c r="K74" s="119">
        <f>SUM(tbAba02[[#This Row],[Liquido]:[INSS PREST]])</f>
        <v>120</v>
      </c>
      <c r="L74" s="119">
        <v>24</v>
      </c>
      <c r="M74" s="119">
        <f>tbAba02[[#This Row],[BRUTO]]+tbAba02[[#This Row],[INSS PATR]]</f>
        <v>144</v>
      </c>
    </row>
    <row r="75" spans="2:13" x14ac:dyDescent="0.2">
      <c r="B75" s="107">
        <f t="shared" si="1"/>
        <v>66</v>
      </c>
      <c r="C75" s="108">
        <v>43705</v>
      </c>
      <c r="D75" s="114" t="s">
        <v>1055</v>
      </c>
      <c r="E75" s="118">
        <v>43705</v>
      </c>
      <c r="F75" s="116" t="s">
        <v>276</v>
      </c>
      <c r="G75" s="119">
        <v>100.8</v>
      </c>
      <c r="H75" s="119">
        <v>6</v>
      </c>
      <c r="I75" s="119">
        <v>0</v>
      </c>
      <c r="J75" s="119">
        <v>13.2</v>
      </c>
      <c r="K75" s="119">
        <f>SUM(tbAba02[[#This Row],[Liquido]:[INSS PREST]])</f>
        <v>120</v>
      </c>
      <c r="L75" s="119">
        <v>24</v>
      </c>
      <c r="M75" s="119">
        <f>tbAba02[[#This Row],[BRUTO]]+tbAba02[[#This Row],[INSS PATR]]</f>
        <v>144</v>
      </c>
    </row>
    <row r="76" spans="2:13" x14ac:dyDescent="0.2">
      <c r="B76" s="107">
        <f t="shared" si="1"/>
        <v>67</v>
      </c>
      <c r="C76" s="108">
        <v>43710</v>
      </c>
      <c r="D76" s="114" t="s">
        <v>1055</v>
      </c>
      <c r="E76" s="118">
        <v>43710</v>
      </c>
      <c r="F76" s="116" t="s">
        <v>277</v>
      </c>
      <c r="G76" s="119">
        <v>100.8</v>
      </c>
      <c r="H76" s="119">
        <v>6</v>
      </c>
      <c r="I76" s="119">
        <v>0</v>
      </c>
      <c r="J76" s="119">
        <v>13.2</v>
      </c>
      <c r="K76" s="119">
        <f>SUM(tbAba02[[#This Row],[Liquido]:[INSS PREST]])</f>
        <v>120</v>
      </c>
      <c r="L76" s="119">
        <v>24</v>
      </c>
      <c r="M76" s="119">
        <f>tbAba02[[#This Row],[BRUTO]]+tbAba02[[#This Row],[INSS PATR]]</f>
        <v>144</v>
      </c>
    </row>
    <row r="77" spans="2:13" x14ac:dyDescent="0.2">
      <c r="B77" s="107">
        <f t="shared" si="1"/>
        <v>68</v>
      </c>
      <c r="C77" s="108">
        <v>43705</v>
      </c>
      <c r="D77" s="114" t="s">
        <v>1055</v>
      </c>
      <c r="E77" s="118">
        <v>43705</v>
      </c>
      <c r="F77" s="116" t="s">
        <v>278</v>
      </c>
      <c r="G77" s="119">
        <v>100.8</v>
      </c>
      <c r="H77" s="119">
        <v>6</v>
      </c>
      <c r="I77" s="119">
        <v>0</v>
      </c>
      <c r="J77" s="119">
        <v>13.2</v>
      </c>
      <c r="K77" s="119">
        <f>SUM(tbAba02[[#This Row],[Liquido]:[INSS PREST]])</f>
        <v>120</v>
      </c>
      <c r="L77" s="119">
        <v>24</v>
      </c>
      <c r="M77" s="119">
        <f>tbAba02[[#This Row],[BRUTO]]+tbAba02[[#This Row],[INSS PATR]]</f>
        <v>144</v>
      </c>
    </row>
    <row r="78" spans="2:13" x14ac:dyDescent="0.2">
      <c r="B78" s="107">
        <f t="shared" si="1"/>
        <v>69</v>
      </c>
      <c r="C78" s="108">
        <v>43700</v>
      </c>
      <c r="D78" s="114" t="s">
        <v>1055</v>
      </c>
      <c r="E78" s="118">
        <v>43700</v>
      </c>
      <c r="F78" s="116" t="s">
        <v>279</v>
      </c>
      <c r="G78" s="119">
        <v>201.6</v>
      </c>
      <c r="H78" s="119">
        <v>12</v>
      </c>
      <c r="I78" s="119">
        <v>0</v>
      </c>
      <c r="J78" s="119">
        <v>26.4</v>
      </c>
      <c r="K78" s="119">
        <f>SUM(tbAba02[[#This Row],[Liquido]:[INSS PREST]])</f>
        <v>240</v>
      </c>
      <c r="L78" s="119">
        <v>48</v>
      </c>
      <c r="M78" s="119">
        <f>tbAba02[[#This Row],[BRUTO]]+tbAba02[[#This Row],[INSS PATR]]</f>
        <v>288</v>
      </c>
    </row>
    <row r="79" spans="2:13" x14ac:dyDescent="0.2">
      <c r="B79" s="107">
        <f t="shared" si="1"/>
        <v>70</v>
      </c>
      <c r="C79" s="108">
        <v>43700</v>
      </c>
      <c r="D79" s="114" t="s">
        <v>1055</v>
      </c>
      <c r="E79" s="118">
        <v>43700</v>
      </c>
      <c r="F79" s="116" t="s">
        <v>280</v>
      </c>
      <c r="G79" s="119">
        <v>201.6</v>
      </c>
      <c r="H79" s="119">
        <v>12</v>
      </c>
      <c r="I79" s="119">
        <v>0</v>
      </c>
      <c r="J79" s="119">
        <v>26.4</v>
      </c>
      <c r="K79" s="119">
        <f>SUM(tbAba02[[#This Row],[Liquido]:[INSS PREST]])</f>
        <v>240</v>
      </c>
      <c r="L79" s="119">
        <v>48</v>
      </c>
      <c r="M79" s="119">
        <f>tbAba02[[#This Row],[BRUTO]]+tbAba02[[#This Row],[INSS PATR]]</f>
        <v>288</v>
      </c>
    </row>
    <row r="80" spans="2:13" x14ac:dyDescent="0.2">
      <c r="B80" s="107">
        <f t="shared" si="1"/>
        <v>71</v>
      </c>
      <c r="C80" s="108">
        <v>43707</v>
      </c>
      <c r="D80" s="114" t="s">
        <v>1057</v>
      </c>
      <c r="E80" s="118">
        <v>43707</v>
      </c>
      <c r="F80" s="116" t="s">
        <v>281</v>
      </c>
      <c r="G80" s="119">
        <v>85.68</v>
      </c>
      <c r="H80" s="119">
        <v>5.0999999999999996</v>
      </c>
      <c r="I80" s="119">
        <v>0</v>
      </c>
      <c r="J80" s="119">
        <v>11.22</v>
      </c>
      <c r="K80" s="119">
        <f>SUM(tbAba02[[#This Row],[Liquido]:[INSS PREST]])</f>
        <v>102</v>
      </c>
      <c r="L80" s="119">
        <v>20.399999999999999</v>
      </c>
      <c r="M80" s="119">
        <f>tbAba02[[#This Row],[BRUTO]]+tbAba02[[#This Row],[INSS PATR]]</f>
        <v>122.4</v>
      </c>
    </row>
    <row r="81" spans="2:13" x14ac:dyDescent="0.2">
      <c r="B81" s="107">
        <f t="shared" si="1"/>
        <v>72</v>
      </c>
      <c r="C81" s="108">
        <v>43701</v>
      </c>
      <c r="D81" s="114" t="s">
        <v>1057</v>
      </c>
      <c r="E81" s="118">
        <v>43701</v>
      </c>
      <c r="F81" s="116" t="s">
        <v>282</v>
      </c>
      <c r="G81" s="119">
        <v>85.68</v>
      </c>
      <c r="H81" s="119">
        <v>5.0999999999999996</v>
      </c>
      <c r="I81" s="119">
        <v>0</v>
      </c>
      <c r="J81" s="119">
        <v>11.22</v>
      </c>
      <c r="K81" s="119">
        <f>SUM(tbAba02[[#This Row],[Liquido]:[INSS PREST]])</f>
        <v>102</v>
      </c>
      <c r="L81" s="119">
        <v>20.399999999999999</v>
      </c>
      <c r="M81" s="119">
        <f>tbAba02[[#This Row],[BRUTO]]+tbAba02[[#This Row],[INSS PATR]]</f>
        <v>122.4</v>
      </c>
    </row>
    <row r="82" spans="2:13" x14ac:dyDescent="0.2">
      <c r="B82" s="107">
        <f t="shared" si="1"/>
        <v>73</v>
      </c>
      <c r="C82" s="108">
        <v>43706</v>
      </c>
      <c r="D82" s="114" t="s">
        <v>1057</v>
      </c>
      <c r="E82" s="118">
        <v>43706</v>
      </c>
      <c r="F82" s="116" t="s">
        <v>283</v>
      </c>
      <c r="G82" s="119">
        <v>85.68</v>
      </c>
      <c r="H82" s="119">
        <v>5.0999999999999996</v>
      </c>
      <c r="I82" s="119">
        <v>0</v>
      </c>
      <c r="J82" s="119">
        <v>11.22</v>
      </c>
      <c r="K82" s="119">
        <f>SUM(tbAba02[[#This Row],[Liquido]:[INSS PREST]])</f>
        <v>102</v>
      </c>
      <c r="L82" s="119">
        <v>20.399999999999999</v>
      </c>
      <c r="M82" s="119">
        <f>tbAba02[[#This Row],[BRUTO]]+tbAba02[[#This Row],[INSS PATR]]</f>
        <v>122.4</v>
      </c>
    </row>
    <row r="83" spans="2:13" x14ac:dyDescent="0.2">
      <c r="B83" s="107">
        <f t="shared" si="1"/>
        <v>74</v>
      </c>
      <c r="C83" s="108">
        <v>43708</v>
      </c>
      <c r="D83" s="114" t="s">
        <v>1057</v>
      </c>
      <c r="E83" s="118">
        <v>43708</v>
      </c>
      <c r="F83" s="116" t="s">
        <v>284</v>
      </c>
      <c r="G83" s="119">
        <v>85.68</v>
      </c>
      <c r="H83" s="119">
        <v>5.0999999999999996</v>
      </c>
      <c r="I83" s="119">
        <v>0</v>
      </c>
      <c r="J83" s="119">
        <v>11.22</v>
      </c>
      <c r="K83" s="119">
        <f>SUM(tbAba02[[#This Row],[Liquido]:[INSS PREST]])</f>
        <v>102</v>
      </c>
      <c r="L83" s="119">
        <v>20.399999999999999</v>
      </c>
      <c r="M83" s="119">
        <f>tbAba02[[#This Row],[BRUTO]]+tbAba02[[#This Row],[INSS PATR]]</f>
        <v>122.4</v>
      </c>
    </row>
    <row r="84" spans="2:13" x14ac:dyDescent="0.2">
      <c r="B84" s="107">
        <f t="shared" si="1"/>
        <v>75</v>
      </c>
      <c r="C84" s="108">
        <v>43703</v>
      </c>
      <c r="D84" s="114" t="s">
        <v>1057</v>
      </c>
      <c r="E84" s="118">
        <v>43703</v>
      </c>
      <c r="F84" s="116" t="s">
        <v>285</v>
      </c>
      <c r="G84" s="119">
        <v>85.68</v>
      </c>
      <c r="H84" s="119">
        <v>5.0999999999999996</v>
      </c>
      <c r="I84" s="119">
        <v>0</v>
      </c>
      <c r="J84" s="119">
        <v>11.22</v>
      </c>
      <c r="K84" s="119">
        <f>SUM(tbAba02[[#This Row],[Liquido]:[INSS PREST]])</f>
        <v>102</v>
      </c>
      <c r="L84" s="119">
        <v>20.399999999999999</v>
      </c>
      <c r="M84" s="119">
        <f>tbAba02[[#This Row],[BRUTO]]+tbAba02[[#This Row],[INSS PATR]]</f>
        <v>122.4</v>
      </c>
    </row>
    <row r="85" spans="2:13" x14ac:dyDescent="0.2">
      <c r="B85" s="107">
        <f t="shared" si="1"/>
        <v>76</v>
      </c>
      <c r="C85" s="108">
        <v>43700</v>
      </c>
      <c r="D85" s="114" t="s">
        <v>1057</v>
      </c>
      <c r="E85" s="118">
        <v>43700</v>
      </c>
      <c r="F85" s="116" t="s">
        <v>286</v>
      </c>
      <c r="G85" s="119">
        <v>171.36</v>
      </c>
      <c r="H85" s="119">
        <v>10.199999999999999</v>
      </c>
      <c r="I85" s="119">
        <v>0</v>
      </c>
      <c r="J85" s="119">
        <v>22.44</v>
      </c>
      <c r="K85" s="119">
        <f>SUM(tbAba02[[#This Row],[Liquido]:[INSS PREST]])</f>
        <v>204</v>
      </c>
      <c r="L85" s="119">
        <v>40.799999999999997</v>
      </c>
      <c r="M85" s="119">
        <f>tbAba02[[#This Row],[BRUTO]]+tbAba02[[#This Row],[INSS PATR]]</f>
        <v>244.8</v>
      </c>
    </row>
    <row r="86" spans="2:13" x14ac:dyDescent="0.2">
      <c r="B86" s="107">
        <f t="shared" si="1"/>
        <v>77</v>
      </c>
      <c r="C86" s="108">
        <v>43701</v>
      </c>
      <c r="D86" s="114" t="s">
        <v>1052</v>
      </c>
      <c r="E86" s="118">
        <v>43701</v>
      </c>
      <c r="F86" s="116" t="s">
        <v>287</v>
      </c>
      <c r="G86" s="119">
        <v>85.68</v>
      </c>
      <c r="H86" s="119">
        <v>5.0999999999999996</v>
      </c>
      <c r="I86" s="119">
        <v>0</v>
      </c>
      <c r="J86" s="119">
        <v>11.22</v>
      </c>
      <c r="K86" s="119">
        <f>SUM(tbAba02[[#This Row],[Liquido]:[INSS PREST]])</f>
        <v>102</v>
      </c>
      <c r="L86" s="119">
        <v>20.399999999999999</v>
      </c>
      <c r="M86" s="119">
        <f>tbAba02[[#This Row],[BRUTO]]+tbAba02[[#This Row],[INSS PATR]]</f>
        <v>122.4</v>
      </c>
    </row>
    <row r="87" spans="2:13" x14ac:dyDescent="0.2">
      <c r="B87" s="107">
        <f t="shared" si="1"/>
        <v>78</v>
      </c>
      <c r="C87" s="108">
        <v>43703</v>
      </c>
      <c r="D87" s="114" t="s">
        <v>1052</v>
      </c>
      <c r="E87" s="118">
        <v>43703</v>
      </c>
      <c r="F87" s="116" t="s">
        <v>288</v>
      </c>
      <c r="G87" s="119">
        <v>85.68</v>
      </c>
      <c r="H87" s="119">
        <v>5.0999999999999996</v>
      </c>
      <c r="I87" s="119">
        <v>0</v>
      </c>
      <c r="J87" s="119">
        <v>11.22</v>
      </c>
      <c r="K87" s="119">
        <f>SUM(tbAba02[[#This Row],[Liquido]:[INSS PREST]])</f>
        <v>102</v>
      </c>
      <c r="L87" s="119">
        <v>20.399999999999999</v>
      </c>
      <c r="M87" s="119">
        <f>tbAba02[[#This Row],[BRUTO]]+tbAba02[[#This Row],[INSS PATR]]</f>
        <v>122.4</v>
      </c>
    </row>
    <row r="88" spans="2:13" x14ac:dyDescent="0.2">
      <c r="B88" s="107">
        <f t="shared" si="1"/>
        <v>79</v>
      </c>
      <c r="C88" s="108">
        <v>43706</v>
      </c>
      <c r="D88" s="114" t="s">
        <v>1052</v>
      </c>
      <c r="E88" s="118">
        <v>43706</v>
      </c>
      <c r="F88" s="116" t="s">
        <v>289</v>
      </c>
      <c r="G88" s="119">
        <v>85.68</v>
      </c>
      <c r="H88" s="119">
        <v>5.0999999999999996</v>
      </c>
      <c r="I88" s="119">
        <v>0</v>
      </c>
      <c r="J88" s="119">
        <v>11.22</v>
      </c>
      <c r="K88" s="119">
        <f>SUM(tbAba02[[#This Row],[Liquido]:[INSS PREST]])</f>
        <v>102</v>
      </c>
      <c r="L88" s="119">
        <v>20.399999999999999</v>
      </c>
      <c r="M88" s="119">
        <f>tbAba02[[#This Row],[BRUTO]]+tbAba02[[#This Row],[INSS PATR]]</f>
        <v>122.4</v>
      </c>
    </row>
    <row r="89" spans="2:13" x14ac:dyDescent="0.2">
      <c r="B89" s="107">
        <f t="shared" si="1"/>
        <v>80</v>
      </c>
      <c r="C89" s="108">
        <v>43707</v>
      </c>
      <c r="D89" s="114" t="s">
        <v>1052</v>
      </c>
      <c r="E89" s="118">
        <v>43707</v>
      </c>
      <c r="F89" s="116" t="s">
        <v>290</v>
      </c>
      <c r="G89" s="119">
        <v>85.68</v>
      </c>
      <c r="H89" s="119">
        <v>5.0999999999999996</v>
      </c>
      <c r="I89" s="119">
        <v>0</v>
      </c>
      <c r="J89" s="119">
        <v>11.22</v>
      </c>
      <c r="K89" s="119">
        <f>SUM(tbAba02[[#This Row],[Liquido]:[INSS PREST]])</f>
        <v>102</v>
      </c>
      <c r="L89" s="119">
        <v>20.399999999999999</v>
      </c>
      <c r="M89" s="119">
        <f>tbAba02[[#This Row],[BRUTO]]+tbAba02[[#This Row],[INSS PATR]]</f>
        <v>122.4</v>
      </c>
    </row>
    <row r="90" spans="2:13" x14ac:dyDescent="0.2">
      <c r="B90" s="107">
        <f t="shared" si="1"/>
        <v>81</v>
      </c>
      <c r="C90" s="108">
        <v>43700</v>
      </c>
      <c r="D90" s="114" t="s">
        <v>1052</v>
      </c>
      <c r="E90" s="118">
        <v>43700</v>
      </c>
      <c r="F90" s="116" t="s">
        <v>291</v>
      </c>
      <c r="G90" s="119">
        <v>171.36</v>
      </c>
      <c r="H90" s="119">
        <v>10.199999999999999</v>
      </c>
      <c r="I90" s="119">
        <v>0</v>
      </c>
      <c r="J90" s="119">
        <v>22.44</v>
      </c>
      <c r="K90" s="119">
        <f>SUM(tbAba02[[#This Row],[Liquido]:[INSS PREST]])</f>
        <v>204</v>
      </c>
      <c r="L90" s="119">
        <v>40.799999999999997</v>
      </c>
      <c r="M90" s="119">
        <f>tbAba02[[#This Row],[BRUTO]]+tbAba02[[#This Row],[INSS PATR]]</f>
        <v>244.8</v>
      </c>
    </row>
    <row r="91" spans="2:13" x14ac:dyDescent="0.2">
      <c r="B91" s="107">
        <f t="shared" si="1"/>
        <v>82</v>
      </c>
      <c r="C91" s="108">
        <v>43700</v>
      </c>
      <c r="D91" s="114" t="s">
        <v>1052</v>
      </c>
      <c r="E91" s="118">
        <v>43700</v>
      </c>
      <c r="F91" s="116" t="s">
        <v>292</v>
      </c>
      <c r="G91" s="119">
        <v>171.36</v>
      </c>
      <c r="H91" s="119">
        <v>10.199999999999999</v>
      </c>
      <c r="I91" s="119">
        <v>0</v>
      </c>
      <c r="J91" s="119">
        <v>22.44</v>
      </c>
      <c r="K91" s="119">
        <f>SUM(tbAba02[[#This Row],[Liquido]:[INSS PREST]])</f>
        <v>204</v>
      </c>
      <c r="L91" s="119">
        <v>40.799999999999997</v>
      </c>
      <c r="M91" s="119">
        <f>tbAba02[[#This Row],[BRUTO]]+tbAba02[[#This Row],[INSS PATR]]</f>
        <v>244.8</v>
      </c>
    </row>
    <row r="92" spans="2:13" x14ac:dyDescent="0.2">
      <c r="B92" s="107">
        <f t="shared" si="1"/>
        <v>83</v>
      </c>
      <c r="C92" s="108">
        <v>43701</v>
      </c>
      <c r="D92" s="114" t="s">
        <v>1055</v>
      </c>
      <c r="E92" s="118">
        <v>43701</v>
      </c>
      <c r="F92" s="116" t="s">
        <v>293</v>
      </c>
      <c r="G92" s="119">
        <v>100.8</v>
      </c>
      <c r="H92" s="119">
        <v>6</v>
      </c>
      <c r="I92" s="119">
        <v>0</v>
      </c>
      <c r="J92" s="119">
        <v>13.2</v>
      </c>
      <c r="K92" s="119">
        <f>SUM(tbAba02[[#This Row],[Liquido]:[INSS PREST]])</f>
        <v>120</v>
      </c>
      <c r="L92" s="119">
        <v>24</v>
      </c>
      <c r="M92" s="119">
        <f>tbAba02[[#This Row],[BRUTO]]+tbAba02[[#This Row],[INSS PATR]]</f>
        <v>144</v>
      </c>
    </row>
    <row r="93" spans="2:13" x14ac:dyDescent="0.2">
      <c r="B93" s="107">
        <f t="shared" si="1"/>
        <v>84</v>
      </c>
      <c r="C93" s="108">
        <v>43705</v>
      </c>
      <c r="D93" s="114" t="s">
        <v>1055</v>
      </c>
      <c r="E93" s="118">
        <v>43705</v>
      </c>
      <c r="F93" s="116" t="s">
        <v>294</v>
      </c>
      <c r="G93" s="119">
        <v>100.8</v>
      </c>
      <c r="H93" s="119">
        <v>6</v>
      </c>
      <c r="I93" s="119">
        <v>0</v>
      </c>
      <c r="J93" s="119">
        <v>13.2</v>
      </c>
      <c r="K93" s="119">
        <f>SUM(tbAba02[[#This Row],[Liquido]:[INSS PREST]])</f>
        <v>120</v>
      </c>
      <c r="L93" s="119">
        <v>24</v>
      </c>
      <c r="M93" s="119">
        <f>tbAba02[[#This Row],[BRUTO]]+tbAba02[[#This Row],[INSS PATR]]</f>
        <v>144</v>
      </c>
    </row>
    <row r="94" spans="2:13" x14ac:dyDescent="0.2">
      <c r="B94" s="107">
        <f t="shared" si="1"/>
        <v>85</v>
      </c>
      <c r="C94" s="108">
        <v>43701</v>
      </c>
      <c r="D94" s="114" t="s">
        <v>1055</v>
      </c>
      <c r="E94" s="118">
        <v>43701</v>
      </c>
      <c r="F94" s="116" t="s">
        <v>295</v>
      </c>
      <c r="G94" s="119">
        <v>100.8</v>
      </c>
      <c r="H94" s="119">
        <v>6</v>
      </c>
      <c r="I94" s="119">
        <v>0</v>
      </c>
      <c r="J94" s="119">
        <v>13.2</v>
      </c>
      <c r="K94" s="119">
        <f>SUM(tbAba02[[#This Row],[Liquido]:[INSS PREST]])</f>
        <v>120</v>
      </c>
      <c r="L94" s="119">
        <v>24</v>
      </c>
      <c r="M94" s="119">
        <f>tbAba02[[#This Row],[BRUTO]]+tbAba02[[#This Row],[INSS PATR]]</f>
        <v>144</v>
      </c>
    </row>
    <row r="95" spans="2:13" x14ac:dyDescent="0.2">
      <c r="B95" s="107">
        <f t="shared" si="1"/>
        <v>86</v>
      </c>
      <c r="C95" s="108">
        <v>43701</v>
      </c>
      <c r="D95" s="114" t="s">
        <v>1055</v>
      </c>
      <c r="E95" s="118">
        <v>43701</v>
      </c>
      <c r="F95" s="116" t="s">
        <v>296</v>
      </c>
      <c r="G95" s="119">
        <v>100.8</v>
      </c>
      <c r="H95" s="119">
        <v>6</v>
      </c>
      <c r="I95" s="119">
        <v>0</v>
      </c>
      <c r="J95" s="119">
        <v>13.2</v>
      </c>
      <c r="K95" s="119">
        <f>SUM(tbAba02[[#This Row],[Liquido]:[INSS PREST]])</f>
        <v>120</v>
      </c>
      <c r="L95" s="119">
        <v>24</v>
      </c>
      <c r="M95" s="119">
        <f>tbAba02[[#This Row],[BRUTO]]+tbAba02[[#This Row],[INSS PATR]]</f>
        <v>144</v>
      </c>
    </row>
    <row r="96" spans="2:13" x14ac:dyDescent="0.2">
      <c r="B96" s="107">
        <f t="shared" si="1"/>
        <v>87</v>
      </c>
      <c r="C96" s="108">
        <v>43705</v>
      </c>
      <c r="D96" s="114" t="s">
        <v>1055</v>
      </c>
      <c r="E96" s="118">
        <v>43705</v>
      </c>
      <c r="F96" s="116" t="s">
        <v>297</v>
      </c>
      <c r="G96" s="119">
        <v>100.8</v>
      </c>
      <c r="H96" s="119">
        <v>6</v>
      </c>
      <c r="I96" s="119">
        <v>0</v>
      </c>
      <c r="J96" s="119">
        <v>13.2</v>
      </c>
      <c r="K96" s="119">
        <f>SUM(tbAba02[[#This Row],[Liquido]:[INSS PREST]])</f>
        <v>120</v>
      </c>
      <c r="L96" s="119">
        <v>24</v>
      </c>
      <c r="M96" s="119">
        <f>tbAba02[[#This Row],[BRUTO]]+tbAba02[[#This Row],[INSS PATR]]</f>
        <v>144</v>
      </c>
    </row>
    <row r="97" spans="2:13" x14ac:dyDescent="0.2">
      <c r="B97" s="107">
        <f t="shared" si="1"/>
        <v>88</v>
      </c>
      <c r="C97" s="108">
        <v>43701</v>
      </c>
      <c r="D97" s="114" t="s">
        <v>1055</v>
      </c>
      <c r="E97" s="118">
        <v>43701</v>
      </c>
      <c r="F97" s="116" t="s">
        <v>298</v>
      </c>
      <c r="G97" s="119">
        <v>100.8</v>
      </c>
      <c r="H97" s="119">
        <v>6</v>
      </c>
      <c r="I97" s="119">
        <v>0</v>
      </c>
      <c r="J97" s="119">
        <v>13.2</v>
      </c>
      <c r="K97" s="119">
        <f>SUM(tbAba02[[#This Row],[Liquido]:[INSS PREST]])</f>
        <v>120</v>
      </c>
      <c r="L97" s="119">
        <v>24</v>
      </c>
      <c r="M97" s="119">
        <f>tbAba02[[#This Row],[BRUTO]]+tbAba02[[#This Row],[INSS PATR]]</f>
        <v>144</v>
      </c>
    </row>
    <row r="98" spans="2:13" x14ac:dyDescent="0.2">
      <c r="B98" s="107">
        <f t="shared" si="1"/>
        <v>89</v>
      </c>
      <c r="C98" s="108">
        <v>43701</v>
      </c>
      <c r="D98" s="114" t="s">
        <v>1055</v>
      </c>
      <c r="E98" s="118">
        <v>43701</v>
      </c>
      <c r="F98" s="116" t="s">
        <v>299</v>
      </c>
      <c r="G98" s="119">
        <v>100.8</v>
      </c>
      <c r="H98" s="119">
        <v>6</v>
      </c>
      <c r="I98" s="119">
        <v>0</v>
      </c>
      <c r="J98" s="119">
        <v>13.2</v>
      </c>
      <c r="K98" s="119">
        <f>SUM(tbAba02[[#This Row],[Liquido]:[INSS PREST]])</f>
        <v>120</v>
      </c>
      <c r="L98" s="119">
        <v>24</v>
      </c>
      <c r="M98" s="119">
        <f>tbAba02[[#This Row],[BRUTO]]+tbAba02[[#This Row],[INSS PATR]]</f>
        <v>144</v>
      </c>
    </row>
    <row r="99" spans="2:13" x14ac:dyDescent="0.2">
      <c r="B99" s="107">
        <f t="shared" si="1"/>
        <v>90</v>
      </c>
      <c r="C99" s="108">
        <v>43701</v>
      </c>
      <c r="D99" s="114" t="s">
        <v>1055</v>
      </c>
      <c r="E99" s="118">
        <v>43701</v>
      </c>
      <c r="F99" s="116" t="s">
        <v>300</v>
      </c>
      <c r="G99" s="119">
        <v>100.8</v>
      </c>
      <c r="H99" s="119">
        <v>6</v>
      </c>
      <c r="I99" s="119">
        <v>0</v>
      </c>
      <c r="J99" s="119">
        <v>13.2</v>
      </c>
      <c r="K99" s="119">
        <f>SUM(tbAba02[[#This Row],[Liquido]:[INSS PREST]])</f>
        <v>120</v>
      </c>
      <c r="L99" s="119">
        <v>24</v>
      </c>
      <c r="M99" s="119">
        <f>tbAba02[[#This Row],[BRUTO]]+tbAba02[[#This Row],[INSS PATR]]</f>
        <v>144</v>
      </c>
    </row>
    <row r="100" spans="2:13" x14ac:dyDescent="0.2">
      <c r="B100" s="107">
        <f t="shared" si="1"/>
        <v>91</v>
      </c>
      <c r="C100" s="108">
        <v>43701</v>
      </c>
      <c r="D100" s="114" t="s">
        <v>1055</v>
      </c>
      <c r="E100" s="118">
        <v>43701</v>
      </c>
      <c r="F100" s="116" t="s">
        <v>301</v>
      </c>
      <c r="G100" s="119">
        <v>100.8</v>
      </c>
      <c r="H100" s="119">
        <v>6</v>
      </c>
      <c r="I100" s="119">
        <v>0</v>
      </c>
      <c r="J100" s="119">
        <v>13.2</v>
      </c>
      <c r="K100" s="119">
        <f>SUM(tbAba02[[#This Row],[Liquido]:[INSS PREST]])</f>
        <v>120</v>
      </c>
      <c r="L100" s="119">
        <v>24</v>
      </c>
      <c r="M100" s="119">
        <f>tbAba02[[#This Row],[BRUTO]]+tbAba02[[#This Row],[INSS PATR]]</f>
        <v>144</v>
      </c>
    </row>
    <row r="101" spans="2:13" x14ac:dyDescent="0.2">
      <c r="B101" s="107">
        <f t="shared" si="1"/>
        <v>92</v>
      </c>
      <c r="C101" s="108">
        <v>43705</v>
      </c>
      <c r="D101" s="114" t="s">
        <v>1055</v>
      </c>
      <c r="E101" s="118">
        <v>43705</v>
      </c>
      <c r="F101" s="116" t="s">
        <v>302</v>
      </c>
      <c r="G101" s="119">
        <v>100.8</v>
      </c>
      <c r="H101" s="119">
        <v>6</v>
      </c>
      <c r="I101" s="119">
        <v>0</v>
      </c>
      <c r="J101" s="119">
        <v>13.2</v>
      </c>
      <c r="K101" s="119">
        <f>SUM(tbAba02[[#This Row],[Liquido]:[INSS PREST]])</f>
        <v>120</v>
      </c>
      <c r="L101" s="119">
        <v>24</v>
      </c>
      <c r="M101" s="119">
        <f>tbAba02[[#This Row],[BRUTO]]+tbAba02[[#This Row],[INSS PATR]]</f>
        <v>144</v>
      </c>
    </row>
    <row r="102" spans="2:13" x14ac:dyDescent="0.2">
      <c r="B102" s="107">
        <f t="shared" si="1"/>
        <v>93</v>
      </c>
      <c r="C102" s="108">
        <v>43704</v>
      </c>
      <c r="D102" s="114" t="s">
        <v>1055</v>
      </c>
      <c r="E102" s="118">
        <v>43704</v>
      </c>
      <c r="F102" s="116" t="s">
        <v>303</v>
      </c>
      <c r="G102" s="119">
        <v>100.8</v>
      </c>
      <c r="H102" s="119">
        <v>6</v>
      </c>
      <c r="I102" s="119">
        <v>0</v>
      </c>
      <c r="J102" s="119">
        <v>13.2</v>
      </c>
      <c r="K102" s="119">
        <f>SUM(tbAba02[[#This Row],[Liquido]:[INSS PREST]])</f>
        <v>120</v>
      </c>
      <c r="L102" s="119">
        <v>24</v>
      </c>
      <c r="M102" s="119">
        <f>tbAba02[[#This Row],[BRUTO]]+tbAba02[[#This Row],[INSS PATR]]</f>
        <v>144</v>
      </c>
    </row>
    <row r="103" spans="2:13" x14ac:dyDescent="0.2">
      <c r="B103" s="107">
        <f t="shared" si="1"/>
        <v>94</v>
      </c>
      <c r="C103" s="108">
        <v>43701</v>
      </c>
      <c r="D103" s="114" t="s">
        <v>1055</v>
      </c>
      <c r="E103" s="118">
        <v>43701</v>
      </c>
      <c r="F103" s="116" t="s">
        <v>304</v>
      </c>
      <c r="G103" s="119">
        <v>100.8</v>
      </c>
      <c r="H103" s="119">
        <v>6</v>
      </c>
      <c r="I103" s="119">
        <v>0</v>
      </c>
      <c r="J103" s="119">
        <v>13.2</v>
      </c>
      <c r="K103" s="119">
        <f>SUM(tbAba02[[#This Row],[Liquido]:[INSS PREST]])</f>
        <v>120</v>
      </c>
      <c r="L103" s="119">
        <v>24</v>
      </c>
      <c r="M103" s="119">
        <f>tbAba02[[#This Row],[BRUTO]]+tbAba02[[#This Row],[INSS PATR]]</f>
        <v>144</v>
      </c>
    </row>
    <row r="104" spans="2:13" x14ac:dyDescent="0.2">
      <c r="B104" s="107">
        <f t="shared" si="1"/>
        <v>95</v>
      </c>
      <c r="C104" s="108">
        <v>43705</v>
      </c>
      <c r="D104" s="114" t="s">
        <v>1055</v>
      </c>
      <c r="E104" s="118">
        <v>43705</v>
      </c>
      <c r="F104" s="116" t="s">
        <v>305</v>
      </c>
      <c r="G104" s="119">
        <v>100.8</v>
      </c>
      <c r="H104" s="119">
        <v>6</v>
      </c>
      <c r="I104" s="119">
        <v>0</v>
      </c>
      <c r="J104" s="119">
        <v>13.2</v>
      </c>
      <c r="K104" s="119">
        <f>SUM(tbAba02[[#This Row],[Liquido]:[INSS PREST]])</f>
        <v>120</v>
      </c>
      <c r="L104" s="119">
        <v>24</v>
      </c>
      <c r="M104" s="119">
        <f>tbAba02[[#This Row],[BRUTO]]+tbAba02[[#This Row],[INSS PATR]]</f>
        <v>144</v>
      </c>
    </row>
    <row r="105" spans="2:13" x14ac:dyDescent="0.2">
      <c r="B105" s="107">
        <f t="shared" si="1"/>
        <v>96</v>
      </c>
      <c r="C105" s="108">
        <v>43701</v>
      </c>
      <c r="D105" s="114" t="s">
        <v>1055</v>
      </c>
      <c r="E105" s="118">
        <v>43701</v>
      </c>
      <c r="F105" s="116" t="s">
        <v>306</v>
      </c>
      <c r="G105" s="119">
        <v>100.8</v>
      </c>
      <c r="H105" s="119">
        <v>6</v>
      </c>
      <c r="I105" s="119">
        <v>0</v>
      </c>
      <c r="J105" s="119">
        <v>13.2</v>
      </c>
      <c r="K105" s="119">
        <f>SUM(tbAba02[[#This Row],[Liquido]:[INSS PREST]])</f>
        <v>120</v>
      </c>
      <c r="L105" s="119">
        <v>24</v>
      </c>
      <c r="M105" s="119">
        <f>tbAba02[[#This Row],[BRUTO]]+tbAba02[[#This Row],[INSS PATR]]</f>
        <v>144</v>
      </c>
    </row>
    <row r="106" spans="2:13" x14ac:dyDescent="0.2">
      <c r="B106" s="107">
        <f t="shared" si="1"/>
        <v>97</v>
      </c>
      <c r="C106" s="108">
        <v>43704</v>
      </c>
      <c r="D106" s="114" t="s">
        <v>1055</v>
      </c>
      <c r="E106" s="118">
        <v>43704</v>
      </c>
      <c r="F106" s="116" t="s">
        <v>307</v>
      </c>
      <c r="G106" s="119">
        <v>100.8</v>
      </c>
      <c r="H106" s="119">
        <v>6</v>
      </c>
      <c r="I106" s="119">
        <v>0</v>
      </c>
      <c r="J106" s="119">
        <v>13.2</v>
      </c>
      <c r="K106" s="119">
        <f>SUM(tbAba02[[#This Row],[Liquido]:[INSS PREST]])</f>
        <v>120</v>
      </c>
      <c r="L106" s="119">
        <v>24</v>
      </c>
      <c r="M106" s="119">
        <f>tbAba02[[#This Row],[BRUTO]]+tbAba02[[#This Row],[INSS PATR]]</f>
        <v>144</v>
      </c>
    </row>
    <row r="107" spans="2:13" x14ac:dyDescent="0.2">
      <c r="B107" s="107">
        <f t="shared" si="1"/>
        <v>98</v>
      </c>
      <c r="C107" s="108">
        <v>43704</v>
      </c>
      <c r="D107" s="114" t="s">
        <v>1055</v>
      </c>
      <c r="E107" s="118">
        <v>43704</v>
      </c>
      <c r="F107" s="116" t="s">
        <v>308</v>
      </c>
      <c r="G107" s="119">
        <v>100.8</v>
      </c>
      <c r="H107" s="119">
        <v>6</v>
      </c>
      <c r="I107" s="119">
        <v>0</v>
      </c>
      <c r="J107" s="119">
        <v>13.2</v>
      </c>
      <c r="K107" s="119">
        <f>SUM(tbAba02[[#This Row],[Liquido]:[INSS PREST]])</f>
        <v>120</v>
      </c>
      <c r="L107" s="119">
        <v>24</v>
      </c>
      <c r="M107" s="119">
        <f>tbAba02[[#This Row],[BRUTO]]+tbAba02[[#This Row],[INSS PATR]]</f>
        <v>144</v>
      </c>
    </row>
    <row r="108" spans="2:13" x14ac:dyDescent="0.2">
      <c r="B108" s="107">
        <f t="shared" si="1"/>
        <v>99</v>
      </c>
      <c r="C108" s="108">
        <v>43704</v>
      </c>
      <c r="D108" s="114" t="s">
        <v>1055</v>
      </c>
      <c r="E108" s="118">
        <v>43704</v>
      </c>
      <c r="F108" s="116" t="s">
        <v>309</v>
      </c>
      <c r="G108" s="119">
        <v>100.8</v>
      </c>
      <c r="H108" s="119">
        <v>6</v>
      </c>
      <c r="I108" s="119">
        <v>0</v>
      </c>
      <c r="J108" s="119">
        <v>13.2</v>
      </c>
      <c r="K108" s="119">
        <f>SUM(tbAba02[[#This Row],[Liquido]:[INSS PREST]])</f>
        <v>120</v>
      </c>
      <c r="L108" s="119">
        <v>24</v>
      </c>
      <c r="M108" s="119">
        <f>tbAba02[[#This Row],[BRUTO]]+tbAba02[[#This Row],[INSS PATR]]</f>
        <v>144</v>
      </c>
    </row>
    <row r="109" spans="2:13" x14ac:dyDescent="0.2">
      <c r="B109" s="107">
        <f t="shared" si="1"/>
        <v>100</v>
      </c>
      <c r="C109" s="108">
        <v>43701</v>
      </c>
      <c r="D109" s="114" t="s">
        <v>1055</v>
      </c>
      <c r="E109" s="118">
        <v>43701</v>
      </c>
      <c r="F109" s="116" t="s">
        <v>310</v>
      </c>
      <c r="G109" s="119">
        <v>100.8</v>
      </c>
      <c r="H109" s="119">
        <v>6</v>
      </c>
      <c r="I109" s="119">
        <v>0</v>
      </c>
      <c r="J109" s="119">
        <v>13.2</v>
      </c>
      <c r="K109" s="119">
        <f>SUM(tbAba02[[#This Row],[Liquido]:[INSS PREST]])</f>
        <v>120</v>
      </c>
      <c r="L109" s="119">
        <v>24</v>
      </c>
      <c r="M109" s="119">
        <f>tbAba02[[#This Row],[BRUTO]]+tbAba02[[#This Row],[INSS PATR]]</f>
        <v>144</v>
      </c>
    </row>
    <row r="110" spans="2:13" x14ac:dyDescent="0.2">
      <c r="B110" s="107">
        <f t="shared" si="1"/>
        <v>101</v>
      </c>
      <c r="C110" s="108">
        <v>43705</v>
      </c>
      <c r="D110" s="114" t="s">
        <v>1055</v>
      </c>
      <c r="E110" s="118">
        <v>43705</v>
      </c>
      <c r="F110" s="116" t="s">
        <v>311</v>
      </c>
      <c r="G110" s="119">
        <v>100.8</v>
      </c>
      <c r="H110" s="119">
        <v>6</v>
      </c>
      <c r="I110" s="119">
        <v>0</v>
      </c>
      <c r="J110" s="119">
        <v>13.2</v>
      </c>
      <c r="K110" s="119">
        <f>SUM(tbAba02[[#This Row],[Liquido]:[INSS PREST]])</f>
        <v>120</v>
      </c>
      <c r="L110" s="119">
        <v>24</v>
      </c>
      <c r="M110" s="119">
        <f>tbAba02[[#This Row],[BRUTO]]+tbAba02[[#This Row],[INSS PATR]]</f>
        <v>144</v>
      </c>
    </row>
    <row r="111" spans="2:13" x14ac:dyDescent="0.2">
      <c r="B111" s="107">
        <f t="shared" ref="B111:B174" si="2">IF(ISNUMBER(B110),B110+1,1)</f>
        <v>102</v>
      </c>
      <c r="C111" s="108">
        <v>43700</v>
      </c>
      <c r="D111" s="114" t="s">
        <v>1055</v>
      </c>
      <c r="E111" s="118">
        <v>43700</v>
      </c>
      <c r="F111" s="116" t="s">
        <v>312</v>
      </c>
      <c r="G111" s="119">
        <v>201.6</v>
      </c>
      <c r="H111" s="119">
        <v>12</v>
      </c>
      <c r="I111" s="119">
        <v>0</v>
      </c>
      <c r="J111" s="119">
        <v>26.4</v>
      </c>
      <c r="K111" s="119">
        <f>SUM(tbAba02[[#This Row],[Liquido]:[INSS PREST]])</f>
        <v>240</v>
      </c>
      <c r="L111" s="119">
        <v>48</v>
      </c>
      <c r="M111" s="119">
        <f>tbAba02[[#This Row],[BRUTO]]+tbAba02[[#This Row],[INSS PATR]]</f>
        <v>288</v>
      </c>
    </row>
    <row r="112" spans="2:13" x14ac:dyDescent="0.2">
      <c r="B112" s="107">
        <f t="shared" si="2"/>
        <v>103</v>
      </c>
      <c r="C112" s="108">
        <v>43700</v>
      </c>
      <c r="D112" s="114" t="s">
        <v>1055</v>
      </c>
      <c r="E112" s="118">
        <v>43700</v>
      </c>
      <c r="F112" s="116" t="s">
        <v>313</v>
      </c>
      <c r="G112" s="119">
        <v>201.6</v>
      </c>
      <c r="H112" s="119">
        <v>12</v>
      </c>
      <c r="I112" s="119">
        <v>0</v>
      </c>
      <c r="J112" s="119">
        <v>26.4</v>
      </c>
      <c r="K112" s="119">
        <f>SUM(tbAba02[[#This Row],[Liquido]:[INSS PREST]])</f>
        <v>240</v>
      </c>
      <c r="L112" s="119">
        <v>48</v>
      </c>
      <c r="M112" s="119">
        <f>tbAba02[[#This Row],[BRUTO]]+tbAba02[[#This Row],[INSS PATR]]</f>
        <v>288</v>
      </c>
    </row>
    <row r="113" spans="2:13" x14ac:dyDescent="0.2">
      <c r="B113" s="107">
        <f t="shared" si="2"/>
        <v>104</v>
      </c>
      <c r="C113" s="108">
        <v>43700</v>
      </c>
      <c r="D113" s="114" t="s">
        <v>1055</v>
      </c>
      <c r="E113" s="118">
        <v>43700</v>
      </c>
      <c r="F113" s="116" t="s">
        <v>314</v>
      </c>
      <c r="G113" s="119">
        <v>201.6</v>
      </c>
      <c r="H113" s="119">
        <v>12</v>
      </c>
      <c r="I113" s="119">
        <v>0</v>
      </c>
      <c r="J113" s="119">
        <v>26.4</v>
      </c>
      <c r="K113" s="119">
        <f>SUM(tbAba02[[#This Row],[Liquido]:[INSS PREST]])</f>
        <v>240</v>
      </c>
      <c r="L113" s="119">
        <v>48</v>
      </c>
      <c r="M113" s="119">
        <f>tbAba02[[#This Row],[BRUTO]]+tbAba02[[#This Row],[INSS PATR]]</f>
        <v>288</v>
      </c>
    </row>
    <row r="114" spans="2:13" x14ac:dyDescent="0.2">
      <c r="B114" s="107">
        <f t="shared" si="2"/>
        <v>105</v>
      </c>
      <c r="C114" s="108">
        <v>43711</v>
      </c>
      <c r="D114" s="114" t="s">
        <v>1055</v>
      </c>
      <c r="E114" s="118">
        <v>43711</v>
      </c>
      <c r="F114" s="116" t="s">
        <v>315</v>
      </c>
      <c r="G114" s="119">
        <v>100.8</v>
      </c>
      <c r="H114" s="119">
        <v>6</v>
      </c>
      <c r="I114" s="119">
        <v>0</v>
      </c>
      <c r="J114" s="119">
        <v>13.2</v>
      </c>
      <c r="K114" s="119">
        <f>SUM(tbAba02[[#This Row],[Liquido]:[INSS PREST]])</f>
        <v>120</v>
      </c>
      <c r="L114" s="119">
        <v>24</v>
      </c>
      <c r="M114" s="119">
        <f>tbAba02[[#This Row],[BRUTO]]+tbAba02[[#This Row],[INSS PATR]]</f>
        <v>144</v>
      </c>
    </row>
    <row r="115" spans="2:13" x14ac:dyDescent="0.2">
      <c r="B115" s="107">
        <f t="shared" si="2"/>
        <v>106</v>
      </c>
      <c r="C115" s="108">
        <v>43707</v>
      </c>
      <c r="D115" s="114" t="s">
        <v>1055</v>
      </c>
      <c r="E115" s="118">
        <v>43707</v>
      </c>
      <c r="F115" s="116" t="s">
        <v>316</v>
      </c>
      <c r="G115" s="119">
        <v>100.8</v>
      </c>
      <c r="H115" s="119">
        <v>6</v>
      </c>
      <c r="I115" s="119">
        <v>0</v>
      </c>
      <c r="J115" s="119">
        <v>13.2</v>
      </c>
      <c r="K115" s="119">
        <f>SUM(tbAba02[[#This Row],[Liquido]:[INSS PREST]])</f>
        <v>120</v>
      </c>
      <c r="L115" s="119">
        <v>24</v>
      </c>
      <c r="M115" s="119">
        <f>tbAba02[[#This Row],[BRUTO]]+tbAba02[[#This Row],[INSS PATR]]</f>
        <v>144</v>
      </c>
    </row>
    <row r="116" spans="2:13" x14ac:dyDescent="0.2">
      <c r="B116" s="107">
        <f t="shared" si="2"/>
        <v>107</v>
      </c>
      <c r="C116" s="108">
        <v>43707</v>
      </c>
      <c r="D116" s="114" t="s">
        <v>1055</v>
      </c>
      <c r="E116" s="118">
        <v>43707</v>
      </c>
      <c r="F116" s="116" t="s">
        <v>317</v>
      </c>
      <c r="G116" s="119">
        <v>100.8</v>
      </c>
      <c r="H116" s="119">
        <v>6</v>
      </c>
      <c r="I116" s="119">
        <v>0</v>
      </c>
      <c r="J116" s="119">
        <v>13.2</v>
      </c>
      <c r="K116" s="119">
        <f>SUM(tbAba02[[#This Row],[Liquido]:[INSS PREST]])</f>
        <v>120</v>
      </c>
      <c r="L116" s="119">
        <v>24</v>
      </c>
      <c r="M116" s="119">
        <f>tbAba02[[#This Row],[BRUTO]]+tbAba02[[#This Row],[INSS PATR]]</f>
        <v>144</v>
      </c>
    </row>
    <row r="117" spans="2:13" x14ac:dyDescent="0.2">
      <c r="B117" s="107">
        <f t="shared" si="2"/>
        <v>108</v>
      </c>
      <c r="C117" s="108">
        <v>43701</v>
      </c>
      <c r="D117" s="114" t="s">
        <v>1055</v>
      </c>
      <c r="E117" s="118">
        <v>43701</v>
      </c>
      <c r="F117" s="116" t="s">
        <v>318</v>
      </c>
      <c r="G117" s="119">
        <v>100.8</v>
      </c>
      <c r="H117" s="119">
        <v>6</v>
      </c>
      <c r="I117" s="119">
        <v>0</v>
      </c>
      <c r="J117" s="119">
        <v>13.2</v>
      </c>
      <c r="K117" s="119">
        <f>SUM(tbAba02[[#This Row],[Liquido]:[INSS PREST]])</f>
        <v>120</v>
      </c>
      <c r="L117" s="119">
        <v>24</v>
      </c>
      <c r="M117" s="119">
        <f>tbAba02[[#This Row],[BRUTO]]+tbAba02[[#This Row],[INSS PATR]]</f>
        <v>144</v>
      </c>
    </row>
    <row r="118" spans="2:13" x14ac:dyDescent="0.2">
      <c r="B118" s="107">
        <f t="shared" si="2"/>
        <v>109</v>
      </c>
      <c r="C118" s="108">
        <v>43701</v>
      </c>
      <c r="D118" s="114" t="s">
        <v>1055</v>
      </c>
      <c r="E118" s="118">
        <v>43701</v>
      </c>
      <c r="F118" s="116" t="s">
        <v>319</v>
      </c>
      <c r="G118" s="119">
        <v>100.8</v>
      </c>
      <c r="H118" s="119">
        <v>6</v>
      </c>
      <c r="I118" s="119">
        <v>0</v>
      </c>
      <c r="J118" s="119">
        <v>13.2</v>
      </c>
      <c r="K118" s="119">
        <f>SUM(tbAba02[[#This Row],[Liquido]:[INSS PREST]])</f>
        <v>120</v>
      </c>
      <c r="L118" s="119">
        <v>24</v>
      </c>
      <c r="M118" s="119">
        <f>tbAba02[[#This Row],[BRUTO]]+tbAba02[[#This Row],[INSS PATR]]</f>
        <v>144</v>
      </c>
    </row>
    <row r="119" spans="2:13" x14ac:dyDescent="0.2">
      <c r="B119" s="107">
        <f t="shared" si="2"/>
        <v>110</v>
      </c>
      <c r="C119" s="108">
        <v>43706</v>
      </c>
      <c r="D119" s="114" t="s">
        <v>1055</v>
      </c>
      <c r="E119" s="118">
        <v>43706</v>
      </c>
      <c r="F119" s="116" t="s">
        <v>320</v>
      </c>
      <c r="G119" s="119">
        <v>100.8</v>
      </c>
      <c r="H119" s="119">
        <v>6</v>
      </c>
      <c r="I119" s="119">
        <v>0</v>
      </c>
      <c r="J119" s="119">
        <v>13.2</v>
      </c>
      <c r="K119" s="119">
        <f>SUM(tbAba02[[#This Row],[Liquido]:[INSS PREST]])</f>
        <v>120</v>
      </c>
      <c r="L119" s="119">
        <v>24</v>
      </c>
      <c r="M119" s="119">
        <f>tbAba02[[#This Row],[BRUTO]]+tbAba02[[#This Row],[INSS PATR]]</f>
        <v>144</v>
      </c>
    </row>
    <row r="120" spans="2:13" x14ac:dyDescent="0.2">
      <c r="B120" s="107">
        <f t="shared" si="2"/>
        <v>111</v>
      </c>
      <c r="C120" s="108">
        <v>43706</v>
      </c>
      <c r="D120" s="114" t="s">
        <v>1055</v>
      </c>
      <c r="E120" s="118">
        <v>43706</v>
      </c>
      <c r="F120" s="116" t="s">
        <v>321</v>
      </c>
      <c r="G120" s="119">
        <v>100.8</v>
      </c>
      <c r="H120" s="119">
        <v>6</v>
      </c>
      <c r="I120" s="119">
        <v>0</v>
      </c>
      <c r="J120" s="119">
        <v>13.2</v>
      </c>
      <c r="K120" s="119">
        <f>SUM(tbAba02[[#This Row],[Liquido]:[INSS PREST]])</f>
        <v>120</v>
      </c>
      <c r="L120" s="119">
        <v>24</v>
      </c>
      <c r="M120" s="119">
        <f>tbAba02[[#This Row],[BRUTO]]+tbAba02[[#This Row],[INSS PATR]]</f>
        <v>144</v>
      </c>
    </row>
    <row r="121" spans="2:13" x14ac:dyDescent="0.2">
      <c r="B121" s="107">
        <f t="shared" si="2"/>
        <v>112</v>
      </c>
      <c r="C121" s="108">
        <v>43701</v>
      </c>
      <c r="D121" s="114" t="s">
        <v>1055</v>
      </c>
      <c r="E121" s="118">
        <v>43701</v>
      </c>
      <c r="F121" s="116" t="s">
        <v>322</v>
      </c>
      <c r="G121" s="119">
        <v>100.8</v>
      </c>
      <c r="H121" s="119">
        <v>6</v>
      </c>
      <c r="I121" s="119">
        <v>0</v>
      </c>
      <c r="J121" s="119">
        <v>13.2</v>
      </c>
      <c r="K121" s="119">
        <f>SUM(tbAba02[[#This Row],[Liquido]:[INSS PREST]])</f>
        <v>120</v>
      </c>
      <c r="L121" s="119">
        <v>24</v>
      </c>
      <c r="M121" s="119">
        <f>tbAba02[[#This Row],[BRUTO]]+tbAba02[[#This Row],[INSS PATR]]</f>
        <v>144</v>
      </c>
    </row>
    <row r="122" spans="2:13" x14ac:dyDescent="0.2">
      <c r="B122" s="107">
        <f t="shared" si="2"/>
        <v>113</v>
      </c>
      <c r="C122" s="108">
        <v>43706</v>
      </c>
      <c r="D122" s="114" t="s">
        <v>1055</v>
      </c>
      <c r="E122" s="118">
        <v>43706</v>
      </c>
      <c r="F122" s="116" t="s">
        <v>323</v>
      </c>
      <c r="G122" s="119">
        <v>100.8</v>
      </c>
      <c r="H122" s="119">
        <v>6</v>
      </c>
      <c r="I122" s="119">
        <v>0</v>
      </c>
      <c r="J122" s="119">
        <v>13.2</v>
      </c>
      <c r="K122" s="119">
        <f>SUM(tbAba02[[#This Row],[Liquido]:[INSS PREST]])</f>
        <v>120</v>
      </c>
      <c r="L122" s="119">
        <v>24</v>
      </c>
      <c r="M122" s="119">
        <f>tbAba02[[#This Row],[BRUTO]]+tbAba02[[#This Row],[INSS PATR]]</f>
        <v>144</v>
      </c>
    </row>
    <row r="123" spans="2:13" x14ac:dyDescent="0.2">
      <c r="B123" s="107">
        <f t="shared" si="2"/>
        <v>114</v>
      </c>
      <c r="C123" s="108">
        <v>43706</v>
      </c>
      <c r="D123" s="114" t="s">
        <v>1055</v>
      </c>
      <c r="E123" s="118">
        <v>43706</v>
      </c>
      <c r="F123" s="116" t="s">
        <v>324</v>
      </c>
      <c r="G123" s="119">
        <v>100.8</v>
      </c>
      <c r="H123" s="119">
        <v>6</v>
      </c>
      <c r="I123" s="119">
        <v>0</v>
      </c>
      <c r="J123" s="119">
        <v>13.2</v>
      </c>
      <c r="K123" s="119">
        <f>SUM(tbAba02[[#This Row],[Liquido]:[INSS PREST]])</f>
        <v>120</v>
      </c>
      <c r="L123" s="119">
        <v>24</v>
      </c>
      <c r="M123" s="119">
        <f>tbAba02[[#This Row],[BRUTO]]+tbAba02[[#This Row],[INSS PATR]]</f>
        <v>144</v>
      </c>
    </row>
    <row r="124" spans="2:13" x14ac:dyDescent="0.2">
      <c r="B124" s="107">
        <f t="shared" si="2"/>
        <v>115</v>
      </c>
      <c r="C124" s="108">
        <v>43706</v>
      </c>
      <c r="D124" s="114" t="s">
        <v>1055</v>
      </c>
      <c r="E124" s="118">
        <v>43706</v>
      </c>
      <c r="F124" s="116" t="s">
        <v>325</v>
      </c>
      <c r="G124" s="119">
        <v>100.8</v>
      </c>
      <c r="H124" s="119">
        <v>6</v>
      </c>
      <c r="I124" s="119">
        <v>0</v>
      </c>
      <c r="J124" s="119">
        <v>13.2</v>
      </c>
      <c r="K124" s="119">
        <f>SUM(tbAba02[[#This Row],[Liquido]:[INSS PREST]])</f>
        <v>120</v>
      </c>
      <c r="L124" s="119">
        <v>24</v>
      </c>
      <c r="M124" s="119">
        <f>tbAba02[[#This Row],[BRUTO]]+tbAba02[[#This Row],[INSS PATR]]</f>
        <v>144</v>
      </c>
    </row>
    <row r="125" spans="2:13" x14ac:dyDescent="0.2">
      <c r="B125" s="107">
        <f t="shared" si="2"/>
        <v>116</v>
      </c>
      <c r="C125" s="108">
        <v>43701</v>
      </c>
      <c r="D125" s="114" t="s">
        <v>1055</v>
      </c>
      <c r="E125" s="118">
        <v>43701</v>
      </c>
      <c r="F125" s="116" t="s">
        <v>326</v>
      </c>
      <c r="G125" s="119">
        <v>100.8</v>
      </c>
      <c r="H125" s="119">
        <v>6</v>
      </c>
      <c r="I125" s="119">
        <v>0</v>
      </c>
      <c r="J125" s="119">
        <v>13.2</v>
      </c>
      <c r="K125" s="119">
        <f>SUM(tbAba02[[#This Row],[Liquido]:[INSS PREST]])</f>
        <v>120</v>
      </c>
      <c r="L125" s="119">
        <v>24</v>
      </c>
      <c r="M125" s="119">
        <f>tbAba02[[#This Row],[BRUTO]]+tbAba02[[#This Row],[INSS PATR]]</f>
        <v>144</v>
      </c>
    </row>
    <row r="126" spans="2:13" x14ac:dyDescent="0.2">
      <c r="B126" s="107">
        <f t="shared" si="2"/>
        <v>117</v>
      </c>
      <c r="C126" s="108">
        <v>43707</v>
      </c>
      <c r="D126" s="114" t="s">
        <v>1055</v>
      </c>
      <c r="E126" s="118">
        <v>43707</v>
      </c>
      <c r="F126" s="116" t="s">
        <v>327</v>
      </c>
      <c r="G126" s="119">
        <v>100.8</v>
      </c>
      <c r="H126" s="119">
        <v>6</v>
      </c>
      <c r="I126" s="119">
        <v>0</v>
      </c>
      <c r="J126" s="119">
        <v>13.2</v>
      </c>
      <c r="K126" s="119">
        <f>SUM(tbAba02[[#This Row],[Liquido]:[INSS PREST]])</f>
        <v>120</v>
      </c>
      <c r="L126" s="119">
        <v>24</v>
      </c>
      <c r="M126" s="119">
        <f>tbAba02[[#This Row],[BRUTO]]+tbAba02[[#This Row],[INSS PATR]]</f>
        <v>144</v>
      </c>
    </row>
    <row r="127" spans="2:13" x14ac:dyDescent="0.2">
      <c r="B127" s="107">
        <f t="shared" si="2"/>
        <v>118</v>
      </c>
      <c r="C127" s="108">
        <v>43707</v>
      </c>
      <c r="D127" s="114" t="s">
        <v>1055</v>
      </c>
      <c r="E127" s="118">
        <v>43707</v>
      </c>
      <c r="F127" s="116" t="s">
        <v>328</v>
      </c>
      <c r="G127" s="119">
        <v>100.8</v>
      </c>
      <c r="H127" s="119">
        <v>6</v>
      </c>
      <c r="I127" s="119">
        <v>0</v>
      </c>
      <c r="J127" s="119">
        <v>13.2</v>
      </c>
      <c r="K127" s="119">
        <f>SUM(tbAba02[[#This Row],[Liquido]:[INSS PREST]])</f>
        <v>120</v>
      </c>
      <c r="L127" s="119">
        <v>24</v>
      </c>
      <c r="M127" s="119">
        <f>tbAba02[[#This Row],[BRUTO]]+tbAba02[[#This Row],[INSS PATR]]</f>
        <v>144</v>
      </c>
    </row>
    <row r="128" spans="2:13" x14ac:dyDescent="0.2">
      <c r="B128" s="107">
        <f t="shared" si="2"/>
        <v>119</v>
      </c>
      <c r="C128" s="108">
        <v>43707</v>
      </c>
      <c r="D128" s="114" t="s">
        <v>1055</v>
      </c>
      <c r="E128" s="118">
        <v>43707</v>
      </c>
      <c r="F128" s="116" t="s">
        <v>329</v>
      </c>
      <c r="G128" s="119">
        <v>100.8</v>
      </c>
      <c r="H128" s="119">
        <v>6</v>
      </c>
      <c r="I128" s="119">
        <v>0</v>
      </c>
      <c r="J128" s="119">
        <v>13.2</v>
      </c>
      <c r="K128" s="119">
        <f>SUM(tbAba02[[#This Row],[Liquido]:[INSS PREST]])</f>
        <v>120</v>
      </c>
      <c r="L128" s="119">
        <v>24</v>
      </c>
      <c r="M128" s="119">
        <f>tbAba02[[#This Row],[BRUTO]]+tbAba02[[#This Row],[INSS PATR]]</f>
        <v>144</v>
      </c>
    </row>
    <row r="129" spans="2:13" x14ac:dyDescent="0.2">
      <c r="B129" s="107">
        <f t="shared" si="2"/>
        <v>120</v>
      </c>
      <c r="C129" s="108">
        <v>43706</v>
      </c>
      <c r="D129" s="114" t="s">
        <v>1055</v>
      </c>
      <c r="E129" s="118">
        <v>43706</v>
      </c>
      <c r="F129" s="116" t="s">
        <v>330</v>
      </c>
      <c r="G129" s="119">
        <v>100.8</v>
      </c>
      <c r="H129" s="119">
        <v>6</v>
      </c>
      <c r="I129" s="119">
        <v>0</v>
      </c>
      <c r="J129" s="119">
        <v>13.2</v>
      </c>
      <c r="K129" s="119">
        <f>SUM(tbAba02[[#This Row],[Liquido]:[INSS PREST]])</f>
        <v>120</v>
      </c>
      <c r="L129" s="119">
        <v>24</v>
      </c>
      <c r="M129" s="119">
        <f>tbAba02[[#This Row],[BRUTO]]+tbAba02[[#This Row],[INSS PATR]]</f>
        <v>144</v>
      </c>
    </row>
    <row r="130" spans="2:13" x14ac:dyDescent="0.2">
      <c r="B130" s="107">
        <f t="shared" si="2"/>
        <v>121</v>
      </c>
      <c r="C130" s="108">
        <v>43707</v>
      </c>
      <c r="D130" s="114" t="s">
        <v>1055</v>
      </c>
      <c r="E130" s="118">
        <v>43707</v>
      </c>
      <c r="F130" s="116" t="s">
        <v>331</v>
      </c>
      <c r="G130" s="119">
        <v>100.8</v>
      </c>
      <c r="H130" s="119">
        <v>6</v>
      </c>
      <c r="I130" s="119">
        <v>0</v>
      </c>
      <c r="J130" s="119">
        <v>13.2</v>
      </c>
      <c r="K130" s="119">
        <f>SUM(tbAba02[[#This Row],[Liquido]:[INSS PREST]])</f>
        <v>120</v>
      </c>
      <c r="L130" s="119">
        <v>24</v>
      </c>
      <c r="M130" s="119">
        <f>tbAba02[[#This Row],[BRUTO]]+tbAba02[[#This Row],[INSS PATR]]</f>
        <v>144</v>
      </c>
    </row>
    <row r="131" spans="2:13" x14ac:dyDescent="0.2">
      <c r="B131" s="107">
        <f t="shared" si="2"/>
        <v>122</v>
      </c>
      <c r="C131" s="108">
        <v>43706</v>
      </c>
      <c r="D131" s="114" t="s">
        <v>1055</v>
      </c>
      <c r="E131" s="118">
        <v>43706</v>
      </c>
      <c r="F131" s="116" t="s">
        <v>332</v>
      </c>
      <c r="G131" s="119">
        <v>100.8</v>
      </c>
      <c r="H131" s="119">
        <v>6</v>
      </c>
      <c r="I131" s="119">
        <v>0</v>
      </c>
      <c r="J131" s="119">
        <v>13.2</v>
      </c>
      <c r="K131" s="119">
        <f>SUM(tbAba02[[#This Row],[Liquido]:[INSS PREST]])</f>
        <v>120</v>
      </c>
      <c r="L131" s="119">
        <v>24</v>
      </c>
      <c r="M131" s="119">
        <f>tbAba02[[#This Row],[BRUTO]]+tbAba02[[#This Row],[INSS PATR]]</f>
        <v>144</v>
      </c>
    </row>
    <row r="132" spans="2:13" x14ac:dyDescent="0.2">
      <c r="B132" s="107">
        <f t="shared" si="2"/>
        <v>123</v>
      </c>
      <c r="C132" s="108">
        <v>43706</v>
      </c>
      <c r="D132" s="114" t="s">
        <v>1055</v>
      </c>
      <c r="E132" s="118">
        <v>43706</v>
      </c>
      <c r="F132" s="116" t="s">
        <v>333</v>
      </c>
      <c r="G132" s="119">
        <v>100.8</v>
      </c>
      <c r="H132" s="119">
        <v>6</v>
      </c>
      <c r="I132" s="119">
        <v>0</v>
      </c>
      <c r="J132" s="119">
        <v>13.2</v>
      </c>
      <c r="K132" s="119">
        <f>SUM(tbAba02[[#This Row],[Liquido]:[INSS PREST]])</f>
        <v>120</v>
      </c>
      <c r="L132" s="119">
        <v>24</v>
      </c>
      <c r="M132" s="119">
        <f>tbAba02[[#This Row],[BRUTO]]+tbAba02[[#This Row],[INSS PATR]]</f>
        <v>144</v>
      </c>
    </row>
    <row r="133" spans="2:13" x14ac:dyDescent="0.2">
      <c r="B133" s="107">
        <f t="shared" si="2"/>
        <v>124</v>
      </c>
      <c r="C133" s="108">
        <v>43706</v>
      </c>
      <c r="D133" s="114" t="s">
        <v>1055</v>
      </c>
      <c r="E133" s="118">
        <v>43706</v>
      </c>
      <c r="F133" s="116" t="s">
        <v>334</v>
      </c>
      <c r="G133" s="119">
        <v>100.8</v>
      </c>
      <c r="H133" s="119">
        <v>6</v>
      </c>
      <c r="I133" s="119">
        <v>0</v>
      </c>
      <c r="J133" s="119">
        <v>13.2</v>
      </c>
      <c r="K133" s="119">
        <f>SUM(tbAba02[[#This Row],[Liquido]:[INSS PREST]])</f>
        <v>120</v>
      </c>
      <c r="L133" s="119">
        <v>24</v>
      </c>
      <c r="M133" s="119">
        <f>tbAba02[[#This Row],[BRUTO]]+tbAba02[[#This Row],[INSS PATR]]</f>
        <v>144</v>
      </c>
    </row>
    <row r="134" spans="2:13" x14ac:dyDescent="0.2">
      <c r="B134" s="107">
        <f t="shared" si="2"/>
        <v>125</v>
      </c>
      <c r="C134" s="108">
        <v>43701</v>
      </c>
      <c r="D134" s="114" t="s">
        <v>1055</v>
      </c>
      <c r="E134" s="118">
        <v>43701</v>
      </c>
      <c r="F134" s="116" t="s">
        <v>335</v>
      </c>
      <c r="G134" s="119">
        <v>100.8</v>
      </c>
      <c r="H134" s="119">
        <v>6</v>
      </c>
      <c r="I134" s="119">
        <v>0</v>
      </c>
      <c r="J134" s="119">
        <v>13.2</v>
      </c>
      <c r="K134" s="119">
        <f>SUM(tbAba02[[#This Row],[Liquido]:[INSS PREST]])</f>
        <v>120</v>
      </c>
      <c r="L134" s="119">
        <v>24</v>
      </c>
      <c r="M134" s="119">
        <f>tbAba02[[#This Row],[BRUTO]]+tbAba02[[#This Row],[INSS PATR]]</f>
        <v>144</v>
      </c>
    </row>
    <row r="135" spans="2:13" x14ac:dyDescent="0.2">
      <c r="B135" s="107">
        <f t="shared" si="2"/>
        <v>126</v>
      </c>
      <c r="C135" s="108">
        <v>43701</v>
      </c>
      <c r="D135" s="114" t="s">
        <v>1055</v>
      </c>
      <c r="E135" s="118">
        <v>43701</v>
      </c>
      <c r="F135" s="116" t="s">
        <v>336</v>
      </c>
      <c r="G135" s="119">
        <v>100.8</v>
      </c>
      <c r="H135" s="119">
        <v>6</v>
      </c>
      <c r="I135" s="119">
        <v>0</v>
      </c>
      <c r="J135" s="119">
        <v>13.2</v>
      </c>
      <c r="K135" s="119">
        <f>SUM(tbAba02[[#This Row],[Liquido]:[INSS PREST]])</f>
        <v>120</v>
      </c>
      <c r="L135" s="119">
        <v>24</v>
      </c>
      <c r="M135" s="119">
        <f>tbAba02[[#This Row],[BRUTO]]+tbAba02[[#This Row],[INSS PATR]]</f>
        <v>144</v>
      </c>
    </row>
    <row r="136" spans="2:13" x14ac:dyDescent="0.2">
      <c r="B136" s="107">
        <f t="shared" si="2"/>
        <v>127</v>
      </c>
      <c r="C136" s="108">
        <v>43701</v>
      </c>
      <c r="D136" s="114" t="s">
        <v>1055</v>
      </c>
      <c r="E136" s="118">
        <v>43701</v>
      </c>
      <c r="F136" s="116" t="s">
        <v>337</v>
      </c>
      <c r="G136" s="119">
        <v>100.8</v>
      </c>
      <c r="H136" s="119">
        <v>6</v>
      </c>
      <c r="I136" s="119">
        <v>0</v>
      </c>
      <c r="J136" s="119">
        <v>13.2</v>
      </c>
      <c r="K136" s="119">
        <f>SUM(tbAba02[[#This Row],[Liquido]:[INSS PREST]])</f>
        <v>120</v>
      </c>
      <c r="L136" s="119">
        <v>24</v>
      </c>
      <c r="M136" s="119">
        <f>tbAba02[[#This Row],[BRUTO]]+tbAba02[[#This Row],[INSS PATR]]</f>
        <v>144</v>
      </c>
    </row>
    <row r="137" spans="2:13" x14ac:dyDescent="0.2">
      <c r="B137" s="107">
        <f t="shared" si="2"/>
        <v>128</v>
      </c>
      <c r="C137" s="108">
        <v>43706</v>
      </c>
      <c r="D137" s="114" t="s">
        <v>1055</v>
      </c>
      <c r="E137" s="118">
        <v>43706</v>
      </c>
      <c r="F137" s="116" t="s">
        <v>338</v>
      </c>
      <c r="G137" s="119">
        <v>100.8</v>
      </c>
      <c r="H137" s="119">
        <v>6</v>
      </c>
      <c r="I137" s="119">
        <v>0</v>
      </c>
      <c r="J137" s="119">
        <v>13.2</v>
      </c>
      <c r="K137" s="119">
        <f>SUM(tbAba02[[#This Row],[Liquido]:[INSS PREST]])</f>
        <v>120</v>
      </c>
      <c r="L137" s="119">
        <v>24</v>
      </c>
      <c r="M137" s="119">
        <f>tbAba02[[#This Row],[BRUTO]]+tbAba02[[#This Row],[INSS PATR]]</f>
        <v>144</v>
      </c>
    </row>
    <row r="138" spans="2:13" x14ac:dyDescent="0.2">
      <c r="B138" s="107">
        <f t="shared" si="2"/>
        <v>129</v>
      </c>
      <c r="C138" s="108">
        <v>43706</v>
      </c>
      <c r="D138" s="114" t="s">
        <v>1055</v>
      </c>
      <c r="E138" s="118">
        <v>43706</v>
      </c>
      <c r="F138" s="116" t="s">
        <v>339</v>
      </c>
      <c r="G138" s="119">
        <v>100.8</v>
      </c>
      <c r="H138" s="119">
        <v>6</v>
      </c>
      <c r="I138" s="119">
        <v>0</v>
      </c>
      <c r="J138" s="119">
        <v>13.2</v>
      </c>
      <c r="K138" s="119">
        <f>SUM(tbAba02[[#This Row],[Liquido]:[INSS PREST]])</f>
        <v>120</v>
      </c>
      <c r="L138" s="119">
        <v>24</v>
      </c>
      <c r="M138" s="119">
        <f>tbAba02[[#This Row],[BRUTO]]+tbAba02[[#This Row],[INSS PATR]]</f>
        <v>144</v>
      </c>
    </row>
    <row r="139" spans="2:13" x14ac:dyDescent="0.2">
      <c r="B139" s="107">
        <f t="shared" si="2"/>
        <v>130</v>
      </c>
      <c r="C139" s="108">
        <v>43706</v>
      </c>
      <c r="D139" s="114" t="s">
        <v>1055</v>
      </c>
      <c r="E139" s="118">
        <v>43706</v>
      </c>
      <c r="F139" s="116" t="s">
        <v>340</v>
      </c>
      <c r="G139" s="119">
        <v>100.8</v>
      </c>
      <c r="H139" s="119">
        <v>6</v>
      </c>
      <c r="I139" s="119">
        <v>0</v>
      </c>
      <c r="J139" s="119">
        <v>13.2</v>
      </c>
      <c r="K139" s="119">
        <f>SUM(tbAba02[[#This Row],[Liquido]:[INSS PREST]])</f>
        <v>120</v>
      </c>
      <c r="L139" s="119">
        <v>24</v>
      </c>
      <c r="M139" s="119">
        <f>tbAba02[[#This Row],[BRUTO]]+tbAba02[[#This Row],[INSS PATR]]</f>
        <v>144</v>
      </c>
    </row>
    <row r="140" spans="2:13" x14ac:dyDescent="0.2">
      <c r="B140" s="107">
        <f t="shared" si="2"/>
        <v>131</v>
      </c>
      <c r="C140" s="108">
        <v>43712</v>
      </c>
      <c r="D140" s="114" t="s">
        <v>1055</v>
      </c>
      <c r="E140" s="118">
        <v>43712</v>
      </c>
      <c r="F140" s="116" t="s">
        <v>341</v>
      </c>
      <c r="G140" s="119">
        <v>100.8</v>
      </c>
      <c r="H140" s="119">
        <v>6</v>
      </c>
      <c r="I140" s="119">
        <v>0</v>
      </c>
      <c r="J140" s="119">
        <v>13.2</v>
      </c>
      <c r="K140" s="119">
        <f>SUM(tbAba02[[#This Row],[Liquido]:[INSS PREST]])</f>
        <v>120</v>
      </c>
      <c r="L140" s="119">
        <v>24</v>
      </c>
      <c r="M140" s="119">
        <f>tbAba02[[#This Row],[BRUTO]]+tbAba02[[#This Row],[INSS PATR]]</f>
        <v>144</v>
      </c>
    </row>
    <row r="141" spans="2:13" x14ac:dyDescent="0.2">
      <c r="B141" s="107">
        <f t="shared" si="2"/>
        <v>132</v>
      </c>
      <c r="C141" s="108">
        <v>43701</v>
      </c>
      <c r="D141" s="114" t="s">
        <v>1055</v>
      </c>
      <c r="E141" s="118">
        <v>43701</v>
      </c>
      <c r="F141" s="116" t="s">
        <v>342</v>
      </c>
      <c r="G141" s="119">
        <v>100.8</v>
      </c>
      <c r="H141" s="119">
        <v>6</v>
      </c>
      <c r="I141" s="119">
        <v>0</v>
      </c>
      <c r="J141" s="119">
        <v>13.2</v>
      </c>
      <c r="K141" s="119">
        <f>SUM(tbAba02[[#This Row],[Liquido]:[INSS PREST]])</f>
        <v>120</v>
      </c>
      <c r="L141" s="119">
        <v>24</v>
      </c>
      <c r="M141" s="119">
        <f>tbAba02[[#This Row],[BRUTO]]+tbAba02[[#This Row],[INSS PATR]]</f>
        <v>144</v>
      </c>
    </row>
    <row r="142" spans="2:13" x14ac:dyDescent="0.2">
      <c r="B142" s="107">
        <f t="shared" si="2"/>
        <v>133</v>
      </c>
      <c r="C142" s="108">
        <v>43701</v>
      </c>
      <c r="D142" s="114" t="s">
        <v>1055</v>
      </c>
      <c r="E142" s="118">
        <v>43701</v>
      </c>
      <c r="F142" s="116" t="s">
        <v>343</v>
      </c>
      <c r="G142" s="119">
        <v>100.8</v>
      </c>
      <c r="H142" s="119">
        <v>6</v>
      </c>
      <c r="I142" s="119">
        <v>0</v>
      </c>
      <c r="J142" s="119">
        <v>13.2</v>
      </c>
      <c r="K142" s="119">
        <f>SUM(tbAba02[[#This Row],[Liquido]:[INSS PREST]])</f>
        <v>120</v>
      </c>
      <c r="L142" s="119">
        <v>24</v>
      </c>
      <c r="M142" s="119">
        <f>tbAba02[[#This Row],[BRUTO]]+tbAba02[[#This Row],[INSS PATR]]</f>
        <v>144</v>
      </c>
    </row>
    <row r="143" spans="2:13" x14ac:dyDescent="0.2">
      <c r="B143" s="107">
        <f t="shared" si="2"/>
        <v>134</v>
      </c>
      <c r="C143" s="108">
        <v>43711</v>
      </c>
      <c r="D143" s="114" t="s">
        <v>1055</v>
      </c>
      <c r="E143" s="118">
        <v>43711</v>
      </c>
      <c r="F143" s="116" t="s">
        <v>344</v>
      </c>
      <c r="G143" s="119">
        <v>100.8</v>
      </c>
      <c r="H143" s="119">
        <v>6</v>
      </c>
      <c r="I143" s="119">
        <v>0</v>
      </c>
      <c r="J143" s="119">
        <v>13.2</v>
      </c>
      <c r="K143" s="119">
        <f>SUM(tbAba02[[#This Row],[Liquido]:[INSS PREST]])</f>
        <v>120</v>
      </c>
      <c r="L143" s="119">
        <v>24</v>
      </c>
      <c r="M143" s="119">
        <f>tbAba02[[#This Row],[BRUTO]]+tbAba02[[#This Row],[INSS PATR]]</f>
        <v>144</v>
      </c>
    </row>
    <row r="144" spans="2:13" x14ac:dyDescent="0.2">
      <c r="B144" s="107">
        <f t="shared" si="2"/>
        <v>135</v>
      </c>
      <c r="C144" s="108">
        <v>43704</v>
      </c>
      <c r="D144" s="114" t="s">
        <v>1055</v>
      </c>
      <c r="E144" s="118">
        <v>43704</v>
      </c>
      <c r="F144" s="116" t="s">
        <v>345</v>
      </c>
      <c r="G144" s="119">
        <v>100.8</v>
      </c>
      <c r="H144" s="119">
        <v>6</v>
      </c>
      <c r="I144" s="119">
        <v>0</v>
      </c>
      <c r="J144" s="119">
        <v>13.2</v>
      </c>
      <c r="K144" s="119">
        <f>SUM(tbAba02[[#This Row],[Liquido]:[INSS PREST]])</f>
        <v>120</v>
      </c>
      <c r="L144" s="119">
        <v>24</v>
      </c>
      <c r="M144" s="119">
        <f>tbAba02[[#This Row],[BRUTO]]+tbAba02[[#This Row],[INSS PATR]]</f>
        <v>144</v>
      </c>
    </row>
    <row r="145" spans="2:13" x14ac:dyDescent="0.2">
      <c r="B145" s="107">
        <f t="shared" si="2"/>
        <v>136</v>
      </c>
      <c r="C145" s="108">
        <v>43701</v>
      </c>
      <c r="D145" s="114" t="s">
        <v>1055</v>
      </c>
      <c r="E145" s="118">
        <v>43701</v>
      </c>
      <c r="F145" s="116" t="s">
        <v>346</v>
      </c>
      <c r="G145" s="119">
        <v>201.6</v>
      </c>
      <c r="H145" s="119">
        <v>12</v>
      </c>
      <c r="I145" s="119">
        <v>0</v>
      </c>
      <c r="J145" s="119">
        <v>26.4</v>
      </c>
      <c r="K145" s="119">
        <f>SUM(tbAba02[[#This Row],[Liquido]:[INSS PREST]])</f>
        <v>240</v>
      </c>
      <c r="L145" s="119">
        <v>48</v>
      </c>
      <c r="M145" s="119">
        <f>tbAba02[[#This Row],[BRUTO]]+tbAba02[[#This Row],[INSS PATR]]</f>
        <v>288</v>
      </c>
    </row>
    <row r="146" spans="2:13" x14ac:dyDescent="0.2">
      <c r="B146" s="107">
        <f t="shared" si="2"/>
        <v>137</v>
      </c>
      <c r="C146" s="108">
        <v>43708</v>
      </c>
      <c r="D146" s="114" t="s">
        <v>1055</v>
      </c>
      <c r="E146" s="118">
        <v>43708</v>
      </c>
      <c r="F146" s="116" t="s">
        <v>347</v>
      </c>
      <c r="G146" s="119">
        <v>201.6</v>
      </c>
      <c r="H146" s="119">
        <v>12</v>
      </c>
      <c r="I146" s="119">
        <v>0</v>
      </c>
      <c r="J146" s="119">
        <v>26.4</v>
      </c>
      <c r="K146" s="119">
        <f>SUM(tbAba02[[#This Row],[Liquido]:[INSS PREST]])</f>
        <v>240</v>
      </c>
      <c r="L146" s="119">
        <v>48</v>
      </c>
      <c r="M146" s="119">
        <f>tbAba02[[#This Row],[BRUTO]]+tbAba02[[#This Row],[INSS PATR]]</f>
        <v>288</v>
      </c>
    </row>
    <row r="147" spans="2:13" x14ac:dyDescent="0.2">
      <c r="B147" s="107">
        <f t="shared" si="2"/>
        <v>138</v>
      </c>
      <c r="C147" s="108">
        <v>43708</v>
      </c>
      <c r="D147" s="114" t="s">
        <v>1055</v>
      </c>
      <c r="E147" s="118">
        <v>43708</v>
      </c>
      <c r="F147" s="116" t="s">
        <v>348</v>
      </c>
      <c r="G147" s="119">
        <v>201.6</v>
      </c>
      <c r="H147" s="119">
        <v>12</v>
      </c>
      <c r="I147" s="119">
        <v>0</v>
      </c>
      <c r="J147" s="119">
        <v>26.4</v>
      </c>
      <c r="K147" s="119">
        <f>SUM(tbAba02[[#This Row],[Liquido]:[INSS PREST]])</f>
        <v>240</v>
      </c>
      <c r="L147" s="119">
        <v>48</v>
      </c>
      <c r="M147" s="119">
        <f>tbAba02[[#This Row],[BRUTO]]+tbAba02[[#This Row],[INSS PATR]]</f>
        <v>288</v>
      </c>
    </row>
    <row r="148" spans="2:13" x14ac:dyDescent="0.2">
      <c r="B148" s="107">
        <f t="shared" si="2"/>
        <v>139</v>
      </c>
      <c r="C148" s="108">
        <v>43708</v>
      </c>
      <c r="D148" s="114" t="s">
        <v>1055</v>
      </c>
      <c r="E148" s="118">
        <v>43708</v>
      </c>
      <c r="F148" s="116" t="s">
        <v>349</v>
      </c>
      <c r="G148" s="119">
        <v>201.6</v>
      </c>
      <c r="H148" s="119">
        <v>12</v>
      </c>
      <c r="I148" s="119">
        <v>0</v>
      </c>
      <c r="J148" s="119">
        <v>26.4</v>
      </c>
      <c r="K148" s="119">
        <f>SUM(tbAba02[[#This Row],[Liquido]:[INSS PREST]])</f>
        <v>240</v>
      </c>
      <c r="L148" s="119">
        <v>48</v>
      </c>
      <c r="M148" s="119">
        <f>tbAba02[[#This Row],[BRUTO]]+tbAba02[[#This Row],[INSS PATR]]</f>
        <v>288</v>
      </c>
    </row>
    <row r="149" spans="2:13" x14ac:dyDescent="0.2">
      <c r="B149" s="107">
        <f t="shared" si="2"/>
        <v>140</v>
      </c>
      <c r="C149" s="108">
        <v>43708</v>
      </c>
      <c r="D149" s="114" t="s">
        <v>1055</v>
      </c>
      <c r="E149" s="118">
        <v>43708</v>
      </c>
      <c r="F149" s="116" t="s">
        <v>350</v>
      </c>
      <c r="G149" s="119">
        <v>201.6</v>
      </c>
      <c r="H149" s="119">
        <v>12</v>
      </c>
      <c r="I149" s="119">
        <v>0</v>
      </c>
      <c r="J149" s="119">
        <v>26.4</v>
      </c>
      <c r="K149" s="119">
        <f>SUM(tbAba02[[#This Row],[Liquido]:[INSS PREST]])</f>
        <v>240</v>
      </c>
      <c r="L149" s="119">
        <v>48</v>
      </c>
      <c r="M149" s="119">
        <f>tbAba02[[#This Row],[BRUTO]]+tbAba02[[#This Row],[INSS PATR]]</f>
        <v>288</v>
      </c>
    </row>
    <row r="150" spans="2:13" x14ac:dyDescent="0.2">
      <c r="B150" s="107">
        <f t="shared" si="2"/>
        <v>141</v>
      </c>
      <c r="C150" s="108">
        <v>43705</v>
      </c>
      <c r="D150" s="114" t="s">
        <v>1055</v>
      </c>
      <c r="E150" s="118">
        <v>43705</v>
      </c>
      <c r="F150" s="116" t="s">
        <v>351</v>
      </c>
      <c r="G150" s="119">
        <v>100.8</v>
      </c>
      <c r="H150" s="119">
        <v>6</v>
      </c>
      <c r="I150" s="119">
        <v>0</v>
      </c>
      <c r="J150" s="119">
        <v>13.2</v>
      </c>
      <c r="K150" s="119">
        <f>SUM(tbAba02[[#This Row],[Liquido]:[INSS PREST]])</f>
        <v>120</v>
      </c>
      <c r="L150" s="119">
        <v>24</v>
      </c>
      <c r="M150" s="119">
        <f>tbAba02[[#This Row],[BRUTO]]+tbAba02[[#This Row],[INSS PATR]]</f>
        <v>144</v>
      </c>
    </row>
    <row r="151" spans="2:13" x14ac:dyDescent="0.2">
      <c r="B151" s="107">
        <f t="shared" si="2"/>
        <v>142</v>
      </c>
      <c r="C151" s="108">
        <v>43700</v>
      </c>
      <c r="D151" s="114" t="s">
        <v>1055</v>
      </c>
      <c r="E151" s="118">
        <v>43700</v>
      </c>
      <c r="F151" s="116" t="s">
        <v>352</v>
      </c>
      <c r="G151" s="119">
        <v>201.6</v>
      </c>
      <c r="H151" s="119">
        <v>12</v>
      </c>
      <c r="I151" s="119">
        <v>0</v>
      </c>
      <c r="J151" s="119">
        <v>26.4</v>
      </c>
      <c r="K151" s="119">
        <f>SUM(tbAba02[[#This Row],[Liquido]:[INSS PREST]])</f>
        <v>240</v>
      </c>
      <c r="L151" s="119">
        <v>48</v>
      </c>
      <c r="M151" s="119">
        <f>tbAba02[[#This Row],[BRUTO]]+tbAba02[[#This Row],[INSS PATR]]</f>
        <v>288</v>
      </c>
    </row>
    <row r="152" spans="2:13" x14ac:dyDescent="0.2">
      <c r="B152" s="107">
        <f t="shared" si="2"/>
        <v>143</v>
      </c>
      <c r="C152" s="108">
        <v>43700</v>
      </c>
      <c r="D152" s="114" t="s">
        <v>1055</v>
      </c>
      <c r="E152" s="118">
        <v>43700</v>
      </c>
      <c r="F152" s="116" t="s">
        <v>353</v>
      </c>
      <c r="G152" s="119">
        <v>201.6</v>
      </c>
      <c r="H152" s="119">
        <v>12</v>
      </c>
      <c r="I152" s="119">
        <v>0</v>
      </c>
      <c r="J152" s="119">
        <v>26.4</v>
      </c>
      <c r="K152" s="119">
        <f>SUM(tbAba02[[#This Row],[Liquido]:[INSS PREST]])</f>
        <v>240</v>
      </c>
      <c r="L152" s="119">
        <v>48</v>
      </c>
      <c r="M152" s="119">
        <f>tbAba02[[#This Row],[BRUTO]]+tbAba02[[#This Row],[INSS PATR]]</f>
        <v>288</v>
      </c>
    </row>
    <row r="153" spans="2:13" x14ac:dyDescent="0.2">
      <c r="B153" s="107">
        <f t="shared" si="2"/>
        <v>144</v>
      </c>
      <c r="C153" s="108">
        <v>43700</v>
      </c>
      <c r="D153" s="114" t="s">
        <v>1055</v>
      </c>
      <c r="E153" s="118">
        <v>43700</v>
      </c>
      <c r="F153" s="116" t="s">
        <v>354</v>
      </c>
      <c r="G153" s="119">
        <v>201.6</v>
      </c>
      <c r="H153" s="119">
        <v>12</v>
      </c>
      <c r="I153" s="119">
        <v>0</v>
      </c>
      <c r="J153" s="119">
        <v>26.4</v>
      </c>
      <c r="K153" s="119">
        <f>SUM(tbAba02[[#This Row],[Liquido]:[INSS PREST]])</f>
        <v>240</v>
      </c>
      <c r="L153" s="119">
        <v>48</v>
      </c>
      <c r="M153" s="119">
        <f>tbAba02[[#This Row],[BRUTO]]+tbAba02[[#This Row],[INSS PATR]]</f>
        <v>288</v>
      </c>
    </row>
    <row r="154" spans="2:13" x14ac:dyDescent="0.2">
      <c r="B154" s="107">
        <f t="shared" si="2"/>
        <v>145</v>
      </c>
      <c r="C154" s="108">
        <v>43700</v>
      </c>
      <c r="D154" s="114" t="s">
        <v>1055</v>
      </c>
      <c r="E154" s="118">
        <v>43700</v>
      </c>
      <c r="F154" s="116" t="s">
        <v>355</v>
      </c>
      <c r="G154" s="119">
        <v>201.6</v>
      </c>
      <c r="H154" s="119">
        <v>12</v>
      </c>
      <c r="I154" s="119">
        <v>0</v>
      </c>
      <c r="J154" s="119">
        <v>26.4</v>
      </c>
      <c r="K154" s="119">
        <f>SUM(tbAba02[[#This Row],[Liquido]:[INSS PREST]])</f>
        <v>240</v>
      </c>
      <c r="L154" s="119">
        <v>48</v>
      </c>
      <c r="M154" s="119">
        <f>tbAba02[[#This Row],[BRUTO]]+tbAba02[[#This Row],[INSS PATR]]</f>
        <v>288</v>
      </c>
    </row>
    <row r="155" spans="2:13" x14ac:dyDescent="0.2">
      <c r="B155" s="107">
        <f t="shared" si="2"/>
        <v>146</v>
      </c>
      <c r="C155" s="108">
        <v>43700</v>
      </c>
      <c r="D155" s="114" t="s">
        <v>1055</v>
      </c>
      <c r="E155" s="118">
        <v>43700</v>
      </c>
      <c r="F155" s="116" t="s">
        <v>356</v>
      </c>
      <c r="G155" s="119">
        <v>201.6</v>
      </c>
      <c r="H155" s="119">
        <v>12</v>
      </c>
      <c r="I155" s="119">
        <v>0</v>
      </c>
      <c r="J155" s="119">
        <v>26.4</v>
      </c>
      <c r="K155" s="119">
        <f>SUM(tbAba02[[#This Row],[Liquido]:[INSS PREST]])</f>
        <v>240</v>
      </c>
      <c r="L155" s="119">
        <v>48</v>
      </c>
      <c r="M155" s="119">
        <f>tbAba02[[#This Row],[BRUTO]]+tbAba02[[#This Row],[INSS PATR]]</f>
        <v>288</v>
      </c>
    </row>
    <row r="156" spans="2:13" x14ac:dyDescent="0.2">
      <c r="B156" s="107">
        <f t="shared" si="2"/>
        <v>147</v>
      </c>
      <c r="C156" s="108">
        <v>43700</v>
      </c>
      <c r="D156" s="114" t="s">
        <v>1055</v>
      </c>
      <c r="E156" s="118">
        <v>43700</v>
      </c>
      <c r="F156" s="116" t="s">
        <v>357</v>
      </c>
      <c r="G156" s="119">
        <v>201.6</v>
      </c>
      <c r="H156" s="119">
        <v>12</v>
      </c>
      <c r="I156" s="119">
        <v>0</v>
      </c>
      <c r="J156" s="119">
        <v>26.4</v>
      </c>
      <c r="K156" s="119">
        <f>SUM(tbAba02[[#This Row],[Liquido]:[INSS PREST]])</f>
        <v>240</v>
      </c>
      <c r="L156" s="119">
        <v>48</v>
      </c>
      <c r="M156" s="119">
        <f>tbAba02[[#This Row],[BRUTO]]+tbAba02[[#This Row],[INSS PATR]]</f>
        <v>288</v>
      </c>
    </row>
    <row r="157" spans="2:13" x14ac:dyDescent="0.2">
      <c r="B157" s="107">
        <f t="shared" si="2"/>
        <v>148</v>
      </c>
      <c r="C157" s="108">
        <v>43700</v>
      </c>
      <c r="D157" s="114" t="s">
        <v>1055</v>
      </c>
      <c r="E157" s="118">
        <v>43700</v>
      </c>
      <c r="F157" s="116" t="s">
        <v>358</v>
      </c>
      <c r="G157" s="119">
        <v>201.6</v>
      </c>
      <c r="H157" s="119">
        <v>12</v>
      </c>
      <c r="I157" s="119">
        <v>0</v>
      </c>
      <c r="J157" s="119">
        <v>26.4</v>
      </c>
      <c r="K157" s="119">
        <f>SUM(tbAba02[[#This Row],[Liquido]:[INSS PREST]])</f>
        <v>240</v>
      </c>
      <c r="L157" s="119">
        <v>48</v>
      </c>
      <c r="M157" s="119">
        <f>tbAba02[[#This Row],[BRUTO]]+tbAba02[[#This Row],[INSS PATR]]</f>
        <v>288</v>
      </c>
    </row>
    <row r="158" spans="2:13" x14ac:dyDescent="0.2">
      <c r="B158" s="107">
        <f t="shared" si="2"/>
        <v>149</v>
      </c>
      <c r="C158" s="108">
        <v>43700</v>
      </c>
      <c r="D158" s="114" t="s">
        <v>1055</v>
      </c>
      <c r="E158" s="118">
        <v>43700</v>
      </c>
      <c r="F158" s="116" t="s">
        <v>359</v>
      </c>
      <c r="G158" s="119">
        <v>201.6</v>
      </c>
      <c r="H158" s="119">
        <v>12</v>
      </c>
      <c r="I158" s="119">
        <v>0</v>
      </c>
      <c r="J158" s="119">
        <v>26.4</v>
      </c>
      <c r="K158" s="119">
        <f>SUM(tbAba02[[#This Row],[Liquido]:[INSS PREST]])</f>
        <v>240</v>
      </c>
      <c r="L158" s="119">
        <v>48</v>
      </c>
      <c r="M158" s="119">
        <f>tbAba02[[#This Row],[BRUTO]]+tbAba02[[#This Row],[INSS PATR]]</f>
        <v>288</v>
      </c>
    </row>
    <row r="159" spans="2:13" x14ac:dyDescent="0.2">
      <c r="B159" s="107">
        <f t="shared" si="2"/>
        <v>150</v>
      </c>
      <c r="C159" s="108">
        <v>43700</v>
      </c>
      <c r="D159" s="114" t="s">
        <v>1055</v>
      </c>
      <c r="E159" s="118">
        <v>43700</v>
      </c>
      <c r="F159" s="116" t="s">
        <v>360</v>
      </c>
      <c r="G159" s="119">
        <v>201.6</v>
      </c>
      <c r="H159" s="119">
        <v>12</v>
      </c>
      <c r="I159" s="119">
        <v>0</v>
      </c>
      <c r="J159" s="119">
        <v>26.4</v>
      </c>
      <c r="K159" s="119">
        <f>SUM(tbAba02[[#This Row],[Liquido]:[INSS PREST]])</f>
        <v>240</v>
      </c>
      <c r="L159" s="119">
        <v>48</v>
      </c>
      <c r="M159" s="119">
        <f>tbAba02[[#This Row],[BRUTO]]+tbAba02[[#This Row],[INSS PATR]]</f>
        <v>288</v>
      </c>
    </row>
    <row r="160" spans="2:13" x14ac:dyDescent="0.2">
      <c r="B160" s="107">
        <f t="shared" si="2"/>
        <v>151</v>
      </c>
      <c r="C160" s="108">
        <v>43700</v>
      </c>
      <c r="D160" s="114" t="s">
        <v>1055</v>
      </c>
      <c r="E160" s="118">
        <v>43700</v>
      </c>
      <c r="F160" s="116" t="s">
        <v>361</v>
      </c>
      <c r="G160" s="119">
        <v>201.6</v>
      </c>
      <c r="H160" s="119">
        <v>12</v>
      </c>
      <c r="I160" s="119">
        <v>0</v>
      </c>
      <c r="J160" s="119">
        <v>26.4</v>
      </c>
      <c r="K160" s="119">
        <f>SUM(tbAba02[[#This Row],[Liquido]:[INSS PREST]])</f>
        <v>240</v>
      </c>
      <c r="L160" s="119">
        <v>48</v>
      </c>
      <c r="M160" s="119">
        <f>tbAba02[[#This Row],[BRUTO]]+tbAba02[[#This Row],[INSS PATR]]</f>
        <v>288</v>
      </c>
    </row>
    <row r="161" spans="2:13" x14ac:dyDescent="0.2">
      <c r="B161" s="107">
        <f t="shared" si="2"/>
        <v>152</v>
      </c>
      <c r="C161" s="108">
        <v>43703</v>
      </c>
      <c r="D161" s="114" t="s">
        <v>1053</v>
      </c>
      <c r="E161" s="118">
        <v>43703</v>
      </c>
      <c r="F161" s="116" t="s">
        <v>166</v>
      </c>
      <c r="G161" s="119">
        <v>420</v>
      </c>
      <c r="H161" s="119">
        <v>25</v>
      </c>
      <c r="I161" s="119">
        <v>0</v>
      </c>
      <c r="J161" s="119">
        <v>55</v>
      </c>
      <c r="K161" s="119">
        <f>SUM(tbAba02[[#This Row],[Liquido]:[INSS PREST]])</f>
        <v>500</v>
      </c>
      <c r="L161" s="119">
        <v>100</v>
      </c>
      <c r="M161" s="119">
        <f>tbAba02[[#This Row],[BRUTO]]+tbAba02[[#This Row],[INSS PATR]]</f>
        <v>600</v>
      </c>
    </row>
    <row r="162" spans="2:13" x14ac:dyDescent="0.2">
      <c r="B162" s="107">
        <f t="shared" si="2"/>
        <v>153</v>
      </c>
      <c r="C162" s="108">
        <v>43701</v>
      </c>
      <c r="D162" s="114" t="s">
        <v>1053</v>
      </c>
      <c r="E162" s="118">
        <v>43701</v>
      </c>
      <c r="F162" s="116" t="s">
        <v>167</v>
      </c>
      <c r="G162" s="119">
        <v>420</v>
      </c>
      <c r="H162" s="119">
        <v>25</v>
      </c>
      <c r="I162" s="119">
        <v>0</v>
      </c>
      <c r="J162" s="119">
        <v>55</v>
      </c>
      <c r="K162" s="119">
        <f>SUM(tbAba02[[#This Row],[Liquido]:[INSS PREST]])</f>
        <v>500</v>
      </c>
      <c r="L162" s="119">
        <v>100</v>
      </c>
      <c r="M162" s="119">
        <f>tbAba02[[#This Row],[BRUTO]]+tbAba02[[#This Row],[INSS PATR]]</f>
        <v>600</v>
      </c>
    </row>
    <row r="163" spans="2:13" x14ac:dyDescent="0.2">
      <c r="B163" s="107">
        <f t="shared" si="2"/>
        <v>154</v>
      </c>
      <c r="C163" s="108">
        <v>43700</v>
      </c>
      <c r="D163" s="114" t="s">
        <v>1053</v>
      </c>
      <c r="E163" s="118">
        <v>43700</v>
      </c>
      <c r="F163" s="116" t="s">
        <v>168</v>
      </c>
      <c r="G163" s="119">
        <v>420</v>
      </c>
      <c r="H163" s="119">
        <v>25</v>
      </c>
      <c r="I163" s="119">
        <v>0</v>
      </c>
      <c r="J163" s="119">
        <v>55</v>
      </c>
      <c r="K163" s="119">
        <f>SUM(tbAba02[[#This Row],[Liquido]:[INSS PREST]])</f>
        <v>500</v>
      </c>
      <c r="L163" s="119">
        <v>100</v>
      </c>
      <c r="M163" s="119">
        <f>tbAba02[[#This Row],[BRUTO]]+tbAba02[[#This Row],[INSS PATR]]</f>
        <v>600</v>
      </c>
    </row>
    <row r="164" spans="2:13" x14ac:dyDescent="0.2">
      <c r="B164" s="107">
        <f t="shared" si="2"/>
        <v>155</v>
      </c>
      <c r="C164" s="108">
        <v>43701</v>
      </c>
      <c r="D164" s="114" t="s">
        <v>1053</v>
      </c>
      <c r="E164" s="118">
        <v>43701</v>
      </c>
      <c r="F164" s="116" t="s">
        <v>171</v>
      </c>
      <c r="G164" s="119">
        <v>420</v>
      </c>
      <c r="H164" s="119">
        <v>25</v>
      </c>
      <c r="I164" s="119">
        <v>0</v>
      </c>
      <c r="J164" s="119">
        <v>55</v>
      </c>
      <c r="K164" s="119">
        <f>SUM(tbAba02[[#This Row],[Liquido]:[INSS PREST]])</f>
        <v>500</v>
      </c>
      <c r="L164" s="119">
        <v>100</v>
      </c>
      <c r="M164" s="119">
        <f>tbAba02[[#This Row],[BRUTO]]+tbAba02[[#This Row],[INSS PATR]]</f>
        <v>600</v>
      </c>
    </row>
    <row r="165" spans="2:13" x14ac:dyDescent="0.2">
      <c r="B165" s="107">
        <f t="shared" si="2"/>
        <v>156</v>
      </c>
      <c r="C165" s="108">
        <v>43706</v>
      </c>
      <c r="D165" s="114" t="s">
        <v>1053</v>
      </c>
      <c r="E165" s="118">
        <v>43706</v>
      </c>
      <c r="F165" s="116" t="s">
        <v>173</v>
      </c>
      <c r="G165" s="119">
        <v>420</v>
      </c>
      <c r="H165" s="119">
        <v>25</v>
      </c>
      <c r="I165" s="119">
        <v>0</v>
      </c>
      <c r="J165" s="119">
        <v>55</v>
      </c>
      <c r="K165" s="119">
        <f>SUM(tbAba02[[#This Row],[Liquido]:[INSS PREST]])</f>
        <v>500</v>
      </c>
      <c r="L165" s="119">
        <v>100</v>
      </c>
      <c r="M165" s="119">
        <f>tbAba02[[#This Row],[BRUTO]]+tbAba02[[#This Row],[INSS PATR]]</f>
        <v>600</v>
      </c>
    </row>
    <row r="166" spans="2:13" x14ac:dyDescent="0.2">
      <c r="B166" s="107">
        <f t="shared" si="2"/>
        <v>157</v>
      </c>
      <c r="C166" s="108">
        <v>43705</v>
      </c>
      <c r="D166" s="114" t="s">
        <v>1053</v>
      </c>
      <c r="E166" s="118">
        <v>43705</v>
      </c>
      <c r="F166" s="116" t="s">
        <v>174</v>
      </c>
      <c r="G166" s="119">
        <v>420</v>
      </c>
      <c r="H166" s="119">
        <v>25</v>
      </c>
      <c r="I166" s="119">
        <v>0</v>
      </c>
      <c r="J166" s="119">
        <v>55</v>
      </c>
      <c r="K166" s="119">
        <f>SUM(tbAba02[[#This Row],[Liquido]:[INSS PREST]])</f>
        <v>500</v>
      </c>
      <c r="L166" s="119">
        <v>100</v>
      </c>
      <c r="M166" s="119">
        <f>tbAba02[[#This Row],[BRUTO]]+tbAba02[[#This Row],[INSS PATR]]</f>
        <v>600</v>
      </c>
    </row>
    <row r="167" spans="2:13" x14ac:dyDescent="0.2">
      <c r="B167" s="107">
        <f t="shared" si="2"/>
        <v>158</v>
      </c>
      <c r="C167" s="108">
        <v>43701</v>
      </c>
      <c r="D167" s="114" t="s">
        <v>1053</v>
      </c>
      <c r="E167" s="118">
        <v>43701</v>
      </c>
      <c r="F167" s="116" t="s">
        <v>177</v>
      </c>
      <c r="G167" s="119">
        <v>420</v>
      </c>
      <c r="H167" s="119">
        <v>25</v>
      </c>
      <c r="I167" s="119">
        <v>0</v>
      </c>
      <c r="J167" s="119">
        <v>55</v>
      </c>
      <c r="K167" s="119">
        <f>SUM(tbAba02[[#This Row],[Liquido]:[INSS PREST]])</f>
        <v>500</v>
      </c>
      <c r="L167" s="119">
        <v>100</v>
      </c>
      <c r="M167" s="119">
        <f>tbAba02[[#This Row],[BRUTO]]+tbAba02[[#This Row],[INSS PATR]]</f>
        <v>600</v>
      </c>
    </row>
    <row r="168" spans="2:13" x14ac:dyDescent="0.2">
      <c r="B168" s="107">
        <f t="shared" si="2"/>
        <v>159</v>
      </c>
      <c r="C168" s="108">
        <v>43705</v>
      </c>
      <c r="D168" s="114" t="s">
        <v>1053</v>
      </c>
      <c r="E168" s="118">
        <v>43705</v>
      </c>
      <c r="F168" s="116" t="s">
        <v>180</v>
      </c>
      <c r="G168" s="119">
        <v>420</v>
      </c>
      <c r="H168" s="119">
        <v>25</v>
      </c>
      <c r="I168" s="119">
        <v>0</v>
      </c>
      <c r="J168" s="119">
        <v>55</v>
      </c>
      <c r="K168" s="119">
        <f>SUM(tbAba02[[#This Row],[Liquido]:[INSS PREST]])</f>
        <v>500</v>
      </c>
      <c r="L168" s="119">
        <v>100</v>
      </c>
      <c r="M168" s="119">
        <f>tbAba02[[#This Row],[BRUTO]]+tbAba02[[#This Row],[INSS PATR]]</f>
        <v>600</v>
      </c>
    </row>
    <row r="169" spans="2:13" x14ac:dyDescent="0.2">
      <c r="B169" s="107">
        <f t="shared" si="2"/>
        <v>160</v>
      </c>
      <c r="C169" s="108">
        <v>43708</v>
      </c>
      <c r="D169" s="114" t="s">
        <v>1053</v>
      </c>
      <c r="E169" s="118">
        <v>43708</v>
      </c>
      <c r="F169" s="116" t="s">
        <v>182</v>
      </c>
      <c r="G169" s="119">
        <v>420</v>
      </c>
      <c r="H169" s="119">
        <v>25</v>
      </c>
      <c r="I169" s="119">
        <v>0</v>
      </c>
      <c r="J169" s="119">
        <v>55</v>
      </c>
      <c r="K169" s="119">
        <f>SUM(tbAba02[[#This Row],[Liquido]:[INSS PREST]])</f>
        <v>500</v>
      </c>
      <c r="L169" s="119">
        <v>100</v>
      </c>
      <c r="M169" s="119">
        <f>tbAba02[[#This Row],[BRUTO]]+tbAba02[[#This Row],[INSS PATR]]</f>
        <v>600</v>
      </c>
    </row>
    <row r="170" spans="2:13" x14ac:dyDescent="0.2">
      <c r="B170" s="107">
        <f t="shared" si="2"/>
        <v>161</v>
      </c>
      <c r="C170" s="108">
        <v>43707</v>
      </c>
      <c r="D170" s="114" t="s">
        <v>1053</v>
      </c>
      <c r="E170" s="118">
        <v>43707</v>
      </c>
      <c r="F170" s="116" t="s">
        <v>184</v>
      </c>
      <c r="G170" s="119">
        <v>420</v>
      </c>
      <c r="H170" s="119">
        <v>25</v>
      </c>
      <c r="I170" s="119">
        <v>0</v>
      </c>
      <c r="J170" s="119">
        <v>55</v>
      </c>
      <c r="K170" s="119">
        <f>SUM(tbAba02[[#This Row],[Liquido]:[INSS PREST]])</f>
        <v>500</v>
      </c>
      <c r="L170" s="119">
        <v>100</v>
      </c>
      <c r="M170" s="119">
        <f>tbAba02[[#This Row],[BRUTO]]+tbAba02[[#This Row],[INSS PATR]]</f>
        <v>600</v>
      </c>
    </row>
    <row r="171" spans="2:13" x14ac:dyDescent="0.2">
      <c r="B171" s="107">
        <f t="shared" si="2"/>
        <v>162</v>
      </c>
      <c r="C171" s="108">
        <v>43701</v>
      </c>
      <c r="D171" s="114" t="s">
        <v>1053</v>
      </c>
      <c r="E171" s="118">
        <v>43701</v>
      </c>
      <c r="F171" s="116" t="s">
        <v>188</v>
      </c>
      <c r="G171" s="119">
        <v>420</v>
      </c>
      <c r="H171" s="119">
        <v>25</v>
      </c>
      <c r="I171" s="119">
        <v>0</v>
      </c>
      <c r="J171" s="119">
        <v>55</v>
      </c>
      <c r="K171" s="119">
        <f>SUM(tbAba02[[#This Row],[Liquido]:[INSS PREST]])</f>
        <v>500</v>
      </c>
      <c r="L171" s="119">
        <v>100</v>
      </c>
      <c r="M171" s="119">
        <f>tbAba02[[#This Row],[BRUTO]]+tbAba02[[#This Row],[INSS PATR]]</f>
        <v>600</v>
      </c>
    </row>
    <row r="172" spans="2:13" x14ac:dyDescent="0.2">
      <c r="B172" s="107">
        <f t="shared" si="2"/>
        <v>163</v>
      </c>
      <c r="C172" s="108">
        <v>43701</v>
      </c>
      <c r="D172" s="114" t="s">
        <v>1053</v>
      </c>
      <c r="E172" s="118">
        <v>43701</v>
      </c>
      <c r="F172" s="116" t="s">
        <v>165</v>
      </c>
      <c r="G172" s="119">
        <v>840</v>
      </c>
      <c r="H172" s="119">
        <v>50</v>
      </c>
      <c r="I172" s="119">
        <v>0</v>
      </c>
      <c r="J172" s="119">
        <v>110</v>
      </c>
      <c r="K172" s="119">
        <f>SUM(tbAba02[[#This Row],[Liquido]:[INSS PREST]])</f>
        <v>1000</v>
      </c>
      <c r="L172" s="119">
        <v>200</v>
      </c>
      <c r="M172" s="119">
        <f>tbAba02[[#This Row],[BRUTO]]+tbAba02[[#This Row],[INSS PATR]]</f>
        <v>1200</v>
      </c>
    </row>
    <row r="173" spans="2:13" x14ac:dyDescent="0.2">
      <c r="B173" s="107">
        <f t="shared" si="2"/>
        <v>164</v>
      </c>
      <c r="C173" s="108">
        <v>43705</v>
      </c>
      <c r="D173" s="114" t="s">
        <v>1053</v>
      </c>
      <c r="E173" s="118">
        <v>43705</v>
      </c>
      <c r="F173" s="116" t="s">
        <v>187</v>
      </c>
      <c r="G173" s="119">
        <v>420</v>
      </c>
      <c r="H173" s="119">
        <v>25</v>
      </c>
      <c r="I173" s="119">
        <v>0</v>
      </c>
      <c r="J173" s="119">
        <v>55</v>
      </c>
      <c r="K173" s="119">
        <f>SUM(tbAba02[[#This Row],[Liquido]:[INSS PREST]])</f>
        <v>500</v>
      </c>
      <c r="L173" s="119">
        <v>100</v>
      </c>
      <c r="M173" s="119">
        <f>tbAba02[[#This Row],[BRUTO]]+tbAba02[[#This Row],[INSS PATR]]</f>
        <v>600</v>
      </c>
    </row>
    <row r="174" spans="2:13" x14ac:dyDescent="0.2">
      <c r="B174" s="107">
        <f t="shared" si="2"/>
        <v>165</v>
      </c>
      <c r="C174" s="108">
        <v>43708</v>
      </c>
      <c r="D174" s="114" t="s">
        <v>1056</v>
      </c>
      <c r="E174" s="118">
        <v>43708</v>
      </c>
      <c r="F174" s="116" t="s">
        <v>362</v>
      </c>
      <c r="G174" s="119">
        <v>151.19999999999999</v>
      </c>
      <c r="H174" s="119">
        <v>9</v>
      </c>
      <c r="I174" s="119">
        <v>0</v>
      </c>
      <c r="J174" s="119">
        <v>19.8</v>
      </c>
      <c r="K174" s="119">
        <f>SUM(tbAba02[[#This Row],[Liquido]:[INSS PREST]])</f>
        <v>180</v>
      </c>
      <c r="L174" s="119">
        <v>36</v>
      </c>
      <c r="M174" s="119">
        <f>tbAba02[[#This Row],[BRUTO]]+tbAba02[[#This Row],[INSS PATR]]</f>
        <v>216</v>
      </c>
    </row>
    <row r="175" spans="2:13" x14ac:dyDescent="0.2">
      <c r="B175" s="107">
        <f t="shared" ref="B175:B238" si="3">IF(ISNUMBER(B174),B174+1,1)</f>
        <v>166</v>
      </c>
      <c r="C175" s="108">
        <v>43708</v>
      </c>
      <c r="D175" s="114" t="s">
        <v>1056</v>
      </c>
      <c r="E175" s="118">
        <v>43708</v>
      </c>
      <c r="F175" s="116" t="s">
        <v>363</v>
      </c>
      <c r="G175" s="119">
        <v>151.19999999999999</v>
      </c>
      <c r="H175" s="119">
        <v>9</v>
      </c>
      <c r="I175" s="119">
        <v>0</v>
      </c>
      <c r="J175" s="119">
        <v>19.8</v>
      </c>
      <c r="K175" s="119">
        <f>SUM(tbAba02[[#This Row],[Liquido]:[INSS PREST]])</f>
        <v>180</v>
      </c>
      <c r="L175" s="119">
        <v>36</v>
      </c>
      <c r="M175" s="119">
        <f>tbAba02[[#This Row],[BRUTO]]+tbAba02[[#This Row],[INSS PATR]]</f>
        <v>216</v>
      </c>
    </row>
    <row r="176" spans="2:13" x14ac:dyDescent="0.2">
      <c r="B176" s="107">
        <f t="shared" si="3"/>
        <v>167</v>
      </c>
      <c r="C176" s="108">
        <v>43708</v>
      </c>
      <c r="D176" s="114" t="s">
        <v>1056</v>
      </c>
      <c r="E176" s="118">
        <v>43708</v>
      </c>
      <c r="F176" s="116" t="s">
        <v>364</v>
      </c>
      <c r="G176" s="119">
        <v>151.19999999999999</v>
      </c>
      <c r="H176" s="119">
        <v>9</v>
      </c>
      <c r="I176" s="119">
        <v>0</v>
      </c>
      <c r="J176" s="119">
        <v>19.8</v>
      </c>
      <c r="K176" s="119">
        <f>SUM(tbAba02[[#This Row],[Liquido]:[INSS PREST]])</f>
        <v>180</v>
      </c>
      <c r="L176" s="119">
        <v>36</v>
      </c>
      <c r="M176" s="119">
        <f>tbAba02[[#This Row],[BRUTO]]+tbAba02[[#This Row],[INSS PATR]]</f>
        <v>216</v>
      </c>
    </row>
    <row r="177" spans="2:13" x14ac:dyDescent="0.2">
      <c r="B177" s="107">
        <f t="shared" si="3"/>
        <v>168</v>
      </c>
      <c r="C177" s="108">
        <v>43708</v>
      </c>
      <c r="D177" s="114" t="s">
        <v>1056</v>
      </c>
      <c r="E177" s="118">
        <v>43708</v>
      </c>
      <c r="F177" s="116" t="s">
        <v>365</v>
      </c>
      <c r="G177" s="119">
        <v>151.19999999999999</v>
      </c>
      <c r="H177" s="119">
        <v>9</v>
      </c>
      <c r="I177" s="119">
        <v>0</v>
      </c>
      <c r="J177" s="119">
        <v>19.8</v>
      </c>
      <c r="K177" s="119">
        <f>SUM(tbAba02[[#This Row],[Liquido]:[INSS PREST]])</f>
        <v>180</v>
      </c>
      <c r="L177" s="119">
        <v>36</v>
      </c>
      <c r="M177" s="119">
        <f>tbAba02[[#This Row],[BRUTO]]+tbAba02[[#This Row],[INSS PATR]]</f>
        <v>216</v>
      </c>
    </row>
    <row r="178" spans="2:13" x14ac:dyDescent="0.2">
      <c r="B178" s="107">
        <f t="shared" si="3"/>
        <v>169</v>
      </c>
      <c r="C178" s="108">
        <v>43708</v>
      </c>
      <c r="D178" s="114" t="s">
        <v>1056</v>
      </c>
      <c r="E178" s="118">
        <v>43708</v>
      </c>
      <c r="F178" s="116" t="s">
        <v>366</v>
      </c>
      <c r="G178" s="119">
        <v>151.19999999999999</v>
      </c>
      <c r="H178" s="119">
        <v>9</v>
      </c>
      <c r="I178" s="119">
        <v>0</v>
      </c>
      <c r="J178" s="119">
        <v>19.8</v>
      </c>
      <c r="K178" s="119">
        <f>SUM(tbAba02[[#This Row],[Liquido]:[INSS PREST]])</f>
        <v>180</v>
      </c>
      <c r="L178" s="119">
        <v>36</v>
      </c>
      <c r="M178" s="119">
        <f>tbAba02[[#This Row],[BRUTO]]+tbAba02[[#This Row],[INSS PATR]]</f>
        <v>216</v>
      </c>
    </row>
    <row r="179" spans="2:13" x14ac:dyDescent="0.2">
      <c r="B179" s="107">
        <f t="shared" si="3"/>
        <v>170</v>
      </c>
      <c r="C179" s="108">
        <v>43707</v>
      </c>
      <c r="D179" s="114" t="s">
        <v>1056</v>
      </c>
      <c r="E179" s="118">
        <v>43707</v>
      </c>
      <c r="F179" s="116" t="s">
        <v>367</v>
      </c>
      <c r="G179" s="119">
        <v>151.19999999999999</v>
      </c>
      <c r="H179" s="119">
        <v>9</v>
      </c>
      <c r="I179" s="119">
        <v>0</v>
      </c>
      <c r="J179" s="119">
        <v>19.8</v>
      </c>
      <c r="K179" s="119">
        <f>SUM(tbAba02[[#This Row],[Liquido]:[INSS PREST]])</f>
        <v>180</v>
      </c>
      <c r="L179" s="119">
        <v>36</v>
      </c>
      <c r="M179" s="119">
        <f>tbAba02[[#This Row],[BRUTO]]+tbAba02[[#This Row],[INSS PATR]]</f>
        <v>216</v>
      </c>
    </row>
    <row r="180" spans="2:13" x14ac:dyDescent="0.2">
      <c r="B180" s="107">
        <f t="shared" si="3"/>
        <v>171</v>
      </c>
      <c r="C180" s="108">
        <v>43708</v>
      </c>
      <c r="D180" s="114" t="s">
        <v>1057</v>
      </c>
      <c r="E180" s="118">
        <v>43708</v>
      </c>
      <c r="F180" s="116" t="s">
        <v>368</v>
      </c>
      <c r="G180" s="119">
        <v>171.36</v>
      </c>
      <c r="H180" s="119">
        <v>10.199999999999999</v>
      </c>
      <c r="I180" s="119">
        <v>0</v>
      </c>
      <c r="J180" s="119">
        <v>22.44</v>
      </c>
      <c r="K180" s="119">
        <f>SUM(tbAba02[[#This Row],[Liquido]:[INSS PREST]])</f>
        <v>204</v>
      </c>
      <c r="L180" s="119">
        <v>40.799999999999997</v>
      </c>
      <c r="M180" s="119">
        <f>tbAba02[[#This Row],[BRUTO]]+tbAba02[[#This Row],[INSS PATR]]</f>
        <v>244.8</v>
      </c>
    </row>
    <row r="181" spans="2:13" x14ac:dyDescent="0.2">
      <c r="B181" s="107">
        <f t="shared" si="3"/>
        <v>172</v>
      </c>
      <c r="C181" s="108">
        <v>43704</v>
      </c>
      <c r="D181" s="114" t="s">
        <v>1055</v>
      </c>
      <c r="E181" s="118">
        <v>43704</v>
      </c>
      <c r="F181" s="116" t="s">
        <v>369</v>
      </c>
      <c r="G181" s="119">
        <v>100.8</v>
      </c>
      <c r="H181" s="119">
        <v>6</v>
      </c>
      <c r="I181" s="119">
        <v>0</v>
      </c>
      <c r="J181" s="119">
        <v>13.2</v>
      </c>
      <c r="K181" s="119">
        <f>SUM(tbAba02[[#This Row],[Liquido]:[INSS PREST]])</f>
        <v>120</v>
      </c>
      <c r="L181" s="119">
        <v>24</v>
      </c>
      <c r="M181" s="119">
        <f>tbAba02[[#This Row],[BRUTO]]+tbAba02[[#This Row],[INSS PATR]]</f>
        <v>144</v>
      </c>
    </row>
    <row r="182" spans="2:13" x14ac:dyDescent="0.2">
      <c r="B182" s="107">
        <f t="shared" si="3"/>
        <v>173</v>
      </c>
      <c r="C182" s="108">
        <v>43706</v>
      </c>
      <c r="D182" s="114" t="s">
        <v>1055</v>
      </c>
      <c r="E182" s="118">
        <v>43706</v>
      </c>
      <c r="F182" s="116" t="s">
        <v>370</v>
      </c>
      <c r="G182" s="119">
        <v>100.8</v>
      </c>
      <c r="H182" s="119">
        <v>6</v>
      </c>
      <c r="I182" s="119">
        <v>0</v>
      </c>
      <c r="J182" s="119">
        <v>13.2</v>
      </c>
      <c r="K182" s="119">
        <f>SUM(tbAba02[[#This Row],[Liquido]:[INSS PREST]])</f>
        <v>120</v>
      </c>
      <c r="L182" s="119">
        <v>24</v>
      </c>
      <c r="M182" s="119">
        <f>tbAba02[[#This Row],[BRUTO]]+tbAba02[[#This Row],[INSS PATR]]</f>
        <v>144</v>
      </c>
    </row>
    <row r="183" spans="2:13" x14ac:dyDescent="0.2">
      <c r="B183" s="107">
        <f t="shared" si="3"/>
        <v>174</v>
      </c>
      <c r="C183" s="108">
        <v>43704</v>
      </c>
      <c r="D183" s="114" t="s">
        <v>1055</v>
      </c>
      <c r="E183" s="118">
        <v>43704</v>
      </c>
      <c r="F183" s="116" t="s">
        <v>371</v>
      </c>
      <c r="G183" s="119">
        <v>100.8</v>
      </c>
      <c r="H183" s="119">
        <v>6</v>
      </c>
      <c r="I183" s="119">
        <v>0</v>
      </c>
      <c r="J183" s="119">
        <v>13.2</v>
      </c>
      <c r="K183" s="119">
        <f>SUM(tbAba02[[#This Row],[Liquido]:[INSS PREST]])</f>
        <v>120</v>
      </c>
      <c r="L183" s="119">
        <v>24</v>
      </c>
      <c r="M183" s="119">
        <f>tbAba02[[#This Row],[BRUTO]]+tbAba02[[#This Row],[INSS PATR]]</f>
        <v>144</v>
      </c>
    </row>
    <row r="184" spans="2:13" x14ac:dyDescent="0.2">
      <c r="B184" s="107">
        <f t="shared" si="3"/>
        <v>175</v>
      </c>
      <c r="C184" s="108">
        <v>43701</v>
      </c>
      <c r="D184" s="114" t="s">
        <v>1055</v>
      </c>
      <c r="E184" s="118">
        <v>43701</v>
      </c>
      <c r="F184" s="116" t="s">
        <v>372</v>
      </c>
      <c r="G184" s="119">
        <v>100.8</v>
      </c>
      <c r="H184" s="119">
        <v>6</v>
      </c>
      <c r="I184" s="119">
        <v>0</v>
      </c>
      <c r="J184" s="119">
        <v>13.2</v>
      </c>
      <c r="K184" s="119">
        <f>SUM(tbAba02[[#This Row],[Liquido]:[INSS PREST]])</f>
        <v>120</v>
      </c>
      <c r="L184" s="119">
        <v>24</v>
      </c>
      <c r="M184" s="119">
        <f>tbAba02[[#This Row],[BRUTO]]+tbAba02[[#This Row],[INSS PATR]]</f>
        <v>144</v>
      </c>
    </row>
    <row r="185" spans="2:13" x14ac:dyDescent="0.2">
      <c r="B185" s="107">
        <f t="shared" si="3"/>
        <v>176</v>
      </c>
      <c r="C185" s="108">
        <v>43706</v>
      </c>
      <c r="D185" s="114" t="s">
        <v>1055</v>
      </c>
      <c r="E185" s="118">
        <v>43706</v>
      </c>
      <c r="F185" s="116" t="s">
        <v>373</v>
      </c>
      <c r="G185" s="119">
        <v>100.8</v>
      </c>
      <c r="H185" s="119">
        <v>6</v>
      </c>
      <c r="I185" s="119">
        <v>0</v>
      </c>
      <c r="J185" s="119">
        <v>13.2</v>
      </c>
      <c r="K185" s="119">
        <f>SUM(tbAba02[[#This Row],[Liquido]:[INSS PREST]])</f>
        <v>120</v>
      </c>
      <c r="L185" s="119">
        <v>24</v>
      </c>
      <c r="M185" s="119">
        <f>tbAba02[[#This Row],[BRUTO]]+tbAba02[[#This Row],[INSS PATR]]</f>
        <v>144</v>
      </c>
    </row>
    <row r="186" spans="2:13" x14ac:dyDescent="0.2">
      <c r="B186" s="107">
        <f t="shared" si="3"/>
        <v>177</v>
      </c>
      <c r="C186" s="108">
        <v>43704</v>
      </c>
      <c r="D186" s="114" t="s">
        <v>1055</v>
      </c>
      <c r="E186" s="118">
        <v>43704</v>
      </c>
      <c r="F186" s="116" t="s">
        <v>374</v>
      </c>
      <c r="G186" s="119">
        <v>100.8</v>
      </c>
      <c r="H186" s="119">
        <v>6</v>
      </c>
      <c r="I186" s="119">
        <v>0</v>
      </c>
      <c r="J186" s="119">
        <v>13.2</v>
      </c>
      <c r="K186" s="119">
        <f>SUM(tbAba02[[#This Row],[Liquido]:[INSS PREST]])</f>
        <v>120</v>
      </c>
      <c r="L186" s="119">
        <v>24</v>
      </c>
      <c r="M186" s="119">
        <f>tbAba02[[#This Row],[BRUTO]]+tbAba02[[#This Row],[INSS PATR]]</f>
        <v>144</v>
      </c>
    </row>
    <row r="187" spans="2:13" x14ac:dyDescent="0.2">
      <c r="B187" s="107">
        <f t="shared" si="3"/>
        <v>178</v>
      </c>
      <c r="C187" s="108">
        <v>43701</v>
      </c>
      <c r="D187" s="114" t="s">
        <v>1055</v>
      </c>
      <c r="E187" s="118">
        <v>43701</v>
      </c>
      <c r="F187" s="116" t="s">
        <v>375</v>
      </c>
      <c r="G187" s="119">
        <v>100.8</v>
      </c>
      <c r="H187" s="119">
        <v>6</v>
      </c>
      <c r="I187" s="119">
        <v>0</v>
      </c>
      <c r="J187" s="119">
        <v>13.2</v>
      </c>
      <c r="K187" s="119">
        <f>SUM(tbAba02[[#This Row],[Liquido]:[INSS PREST]])</f>
        <v>120</v>
      </c>
      <c r="L187" s="119">
        <v>24</v>
      </c>
      <c r="M187" s="119">
        <f>tbAba02[[#This Row],[BRUTO]]+tbAba02[[#This Row],[INSS PATR]]</f>
        <v>144</v>
      </c>
    </row>
    <row r="188" spans="2:13" x14ac:dyDescent="0.2">
      <c r="B188" s="107">
        <f t="shared" si="3"/>
        <v>179</v>
      </c>
      <c r="C188" s="108">
        <v>43704</v>
      </c>
      <c r="D188" s="114" t="s">
        <v>1055</v>
      </c>
      <c r="E188" s="118">
        <v>43704</v>
      </c>
      <c r="F188" s="116" t="s">
        <v>376</v>
      </c>
      <c r="G188" s="119">
        <v>100.8</v>
      </c>
      <c r="H188" s="119">
        <v>6</v>
      </c>
      <c r="I188" s="119">
        <v>0</v>
      </c>
      <c r="J188" s="119">
        <v>13.2</v>
      </c>
      <c r="K188" s="119">
        <f>SUM(tbAba02[[#This Row],[Liquido]:[INSS PREST]])</f>
        <v>120</v>
      </c>
      <c r="L188" s="119">
        <v>24</v>
      </c>
      <c r="M188" s="119">
        <f>tbAba02[[#This Row],[BRUTO]]+tbAba02[[#This Row],[INSS PATR]]</f>
        <v>144</v>
      </c>
    </row>
    <row r="189" spans="2:13" x14ac:dyDescent="0.2">
      <c r="B189" s="107">
        <f t="shared" si="3"/>
        <v>180</v>
      </c>
      <c r="C189" s="108">
        <v>43706</v>
      </c>
      <c r="D189" s="114" t="s">
        <v>1055</v>
      </c>
      <c r="E189" s="118">
        <v>43706</v>
      </c>
      <c r="F189" s="116" t="s">
        <v>377</v>
      </c>
      <c r="G189" s="119">
        <v>100.8</v>
      </c>
      <c r="H189" s="119">
        <v>6</v>
      </c>
      <c r="I189" s="119">
        <v>0</v>
      </c>
      <c r="J189" s="119">
        <v>13.2</v>
      </c>
      <c r="K189" s="119">
        <f>SUM(tbAba02[[#This Row],[Liquido]:[INSS PREST]])</f>
        <v>120</v>
      </c>
      <c r="L189" s="119">
        <v>24</v>
      </c>
      <c r="M189" s="119">
        <f>tbAba02[[#This Row],[BRUTO]]+tbAba02[[#This Row],[INSS PATR]]</f>
        <v>144</v>
      </c>
    </row>
    <row r="190" spans="2:13" x14ac:dyDescent="0.2">
      <c r="B190" s="107">
        <f t="shared" si="3"/>
        <v>181</v>
      </c>
      <c r="C190" s="108">
        <v>43707</v>
      </c>
      <c r="D190" s="114" t="s">
        <v>1055</v>
      </c>
      <c r="E190" s="118">
        <v>43707</v>
      </c>
      <c r="F190" s="116" t="s">
        <v>378</v>
      </c>
      <c r="G190" s="119">
        <v>100.8</v>
      </c>
      <c r="H190" s="119">
        <v>6</v>
      </c>
      <c r="I190" s="119">
        <v>0</v>
      </c>
      <c r="J190" s="119">
        <v>13.2</v>
      </c>
      <c r="K190" s="119">
        <f>SUM(tbAba02[[#This Row],[Liquido]:[INSS PREST]])</f>
        <v>120</v>
      </c>
      <c r="L190" s="119">
        <v>24</v>
      </c>
      <c r="M190" s="119">
        <f>tbAba02[[#This Row],[BRUTO]]+tbAba02[[#This Row],[INSS PATR]]</f>
        <v>144</v>
      </c>
    </row>
    <row r="191" spans="2:13" x14ac:dyDescent="0.2">
      <c r="B191" s="107">
        <f t="shared" si="3"/>
        <v>182</v>
      </c>
      <c r="C191" s="108">
        <v>43706</v>
      </c>
      <c r="D191" s="114" t="s">
        <v>1055</v>
      </c>
      <c r="E191" s="118">
        <v>43706</v>
      </c>
      <c r="F191" s="116" t="s">
        <v>379</v>
      </c>
      <c r="G191" s="119">
        <v>100.8</v>
      </c>
      <c r="H191" s="119">
        <v>6</v>
      </c>
      <c r="I191" s="119">
        <v>0</v>
      </c>
      <c r="J191" s="119">
        <v>13.2</v>
      </c>
      <c r="K191" s="119">
        <f>SUM(tbAba02[[#This Row],[Liquido]:[INSS PREST]])</f>
        <v>120</v>
      </c>
      <c r="L191" s="119">
        <v>24</v>
      </c>
      <c r="M191" s="119">
        <f>tbAba02[[#This Row],[BRUTO]]+tbAba02[[#This Row],[INSS PATR]]</f>
        <v>144</v>
      </c>
    </row>
    <row r="192" spans="2:13" x14ac:dyDescent="0.2">
      <c r="B192" s="107">
        <f t="shared" si="3"/>
        <v>183</v>
      </c>
      <c r="C192" s="108">
        <v>43701</v>
      </c>
      <c r="D192" s="114" t="s">
        <v>1055</v>
      </c>
      <c r="E192" s="118">
        <v>43701</v>
      </c>
      <c r="F192" s="116" t="s">
        <v>380</v>
      </c>
      <c r="G192" s="119">
        <v>100.8</v>
      </c>
      <c r="H192" s="119">
        <v>6</v>
      </c>
      <c r="I192" s="119">
        <v>0</v>
      </c>
      <c r="J192" s="119">
        <v>13.2</v>
      </c>
      <c r="K192" s="119">
        <f>SUM(tbAba02[[#This Row],[Liquido]:[INSS PREST]])</f>
        <v>120</v>
      </c>
      <c r="L192" s="119">
        <v>24</v>
      </c>
      <c r="M192" s="119">
        <f>tbAba02[[#This Row],[BRUTO]]+tbAba02[[#This Row],[INSS PATR]]</f>
        <v>144</v>
      </c>
    </row>
    <row r="193" spans="2:13" x14ac:dyDescent="0.2">
      <c r="B193" s="107">
        <f t="shared" si="3"/>
        <v>184</v>
      </c>
      <c r="C193" s="108">
        <v>43704</v>
      </c>
      <c r="D193" s="114" t="s">
        <v>1055</v>
      </c>
      <c r="E193" s="118">
        <v>43704</v>
      </c>
      <c r="F193" s="116" t="s">
        <v>381</v>
      </c>
      <c r="G193" s="119">
        <v>100.8</v>
      </c>
      <c r="H193" s="119">
        <v>6</v>
      </c>
      <c r="I193" s="119">
        <v>0</v>
      </c>
      <c r="J193" s="119">
        <v>13.2</v>
      </c>
      <c r="K193" s="119">
        <f>SUM(tbAba02[[#This Row],[Liquido]:[INSS PREST]])</f>
        <v>120</v>
      </c>
      <c r="L193" s="119">
        <v>24</v>
      </c>
      <c r="M193" s="119">
        <f>tbAba02[[#This Row],[BRUTO]]+tbAba02[[#This Row],[INSS PATR]]</f>
        <v>144</v>
      </c>
    </row>
    <row r="194" spans="2:13" x14ac:dyDescent="0.2">
      <c r="B194" s="107">
        <f t="shared" si="3"/>
        <v>185</v>
      </c>
      <c r="C194" s="108">
        <v>43706</v>
      </c>
      <c r="D194" s="114" t="s">
        <v>1055</v>
      </c>
      <c r="E194" s="118">
        <v>43706</v>
      </c>
      <c r="F194" s="116" t="s">
        <v>382</v>
      </c>
      <c r="G194" s="119">
        <v>100.8</v>
      </c>
      <c r="H194" s="119">
        <v>6</v>
      </c>
      <c r="I194" s="119">
        <v>0</v>
      </c>
      <c r="J194" s="119">
        <v>13.2</v>
      </c>
      <c r="K194" s="119">
        <f>SUM(tbAba02[[#This Row],[Liquido]:[INSS PREST]])</f>
        <v>120</v>
      </c>
      <c r="L194" s="119">
        <v>24</v>
      </c>
      <c r="M194" s="119">
        <f>tbAba02[[#This Row],[BRUTO]]+tbAba02[[#This Row],[INSS PATR]]</f>
        <v>144</v>
      </c>
    </row>
    <row r="195" spans="2:13" x14ac:dyDescent="0.2">
      <c r="B195" s="107">
        <f t="shared" si="3"/>
        <v>186</v>
      </c>
      <c r="C195" s="108">
        <v>43706</v>
      </c>
      <c r="D195" s="114" t="s">
        <v>1055</v>
      </c>
      <c r="E195" s="118">
        <v>43706</v>
      </c>
      <c r="F195" s="116" t="s">
        <v>383</v>
      </c>
      <c r="G195" s="119">
        <v>100.8</v>
      </c>
      <c r="H195" s="119">
        <v>6</v>
      </c>
      <c r="I195" s="119">
        <v>0</v>
      </c>
      <c r="J195" s="119">
        <v>13.2</v>
      </c>
      <c r="K195" s="119">
        <f>SUM(tbAba02[[#This Row],[Liquido]:[INSS PREST]])</f>
        <v>120</v>
      </c>
      <c r="L195" s="119">
        <v>24</v>
      </c>
      <c r="M195" s="119">
        <f>tbAba02[[#This Row],[BRUTO]]+tbAba02[[#This Row],[INSS PATR]]</f>
        <v>144</v>
      </c>
    </row>
    <row r="196" spans="2:13" x14ac:dyDescent="0.2">
      <c r="B196" s="107">
        <f t="shared" si="3"/>
        <v>187</v>
      </c>
      <c r="C196" s="108">
        <v>43701</v>
      </c>
      <c r="D196" s="114" t="s">
        <v>1055</v>
      </c>
      <c r="E196" s="118">
        <v>43701</v>
      </c>
      <c r="F196" s="116" t="s">
        <v>384</v>
      </c>
      <c r="G196" s="119">
        <v>100.8</v>
      </c>
      <c r="H196" s="119">
        <v>6</v>
      </c>
      <c r="I196" s="119">
        <v>0</v>
      </c>
      <c r="J196" s="119">
        <v>13.2</v>
      </c>
      <c r="K196" s="119">
        <f>SUM(tbAba02[[#This Row],[Liquido]:[INSS PREST]])</f>
        <v>120</v>
      </c>
      <c r="L196" s="119">
        <v>24</v>
      </c>
      <c r="M196" s="119">
        <f>tbAba02[[#This Row],[BRUTO]]+tbAba02[[#This Row],[INSS PATR]]</f>
        <v>144</v>
      </c>
    </row>
    <row r="197" spans="2:13" x14ac:dyDescent="0.2">
      <c r="B197" s="107">
        <f t="shared" si="3"/>
        <v>188</v>
      </c>
      <c r="C197" s="108">
        <v>43706</v>
      </c>
      <c r="D197" s="114" t="s">
        <v>1055</v>
      </c>
      <c r="E197" s="118">
        <v>43706</v>
      </c>
      <c r="F197" s="116" t="s">
        <v>385</v>
      </c>
      <c r="G197" s="119">
        <v>100.8</v>
      </c>
      <c r="H197" s="119">
        <v>6</v>
      </c>
      <c r="I197" s="119">
        <v>0</v>
      </c>
      <c r="J197" s="119">
        <v>13.2</v>
      </c>
      <c r="K197" s="119">
        <f>SUM(tbAba02[[#This Row],[Liquido]:[INSS PREST]])</f>
        <v>120</v>
      </c>
      <c r="L197" s="119">
        <v>24</v>
      </c>
      <c r="M197" s="119">
        <f>tbAba02[[#This Row],[BRUTO]]+tbAba02[[#This Row],[INSS PATR]]</f>
        <v>144</v>
      </c>
    </row>
    <row r="198" spans="2:13" x14ac:dyDescent="0.2">
      <c r="B198" s="107">
        <f t="shared" si="3"/>
        <v>189</v>
      </c>
      <c r="C198" s="108">
        <v>43706</v>
      </c>
      <c r="D198" s="114" t="s">
        <v>1055</v>
      </c>
      <c r="E198" s="118">
        <v>43706</v>
      </c>
      <c r="F198" s="116" t="s">
        <v>386</v>
      </c>
      <c r="G198" s="119">
        <v>100.8</v>
      </c>
      <c r="H198" s="119">
        <v>6</v>
      </c>
      <c r="I198" s="119">
        <v>0</v>
      </c>
      <c r="J198" s="119">
        <v>13.2</v>
      </c>
      <c r="K198" s="119">
        <f>SUM(tbAba02[[#This Row],[Liquido]:[INSS PREST]])</f>
        <v>120</v>
      </c>
      <c r="L198" s="119">
        <v>24</v>
      </c>
      <c r="M198" s="119">
        <f>tbAba02[[#This Row],[BRUTO]]+tbAba02[[#This Row],[INSS PATR]]</f>
        <v>144</v>
      </c>
    </row>
    <row r="199" spans="2:13" x14ac:dyDescent="0.2">
      <c r="B199" s="107">
        <f t="shared" si="3"/>
        <v>190</v>
      </c>
      <c r="C199" s="108">
        <v>43706</v>
      </c>
      <c r="D199" s="114" t="s">
        <v>1055</v>
      </c>
      <c r="E199" s="118">
        <v>43706</v>
      </c>
      <c r="F199" s="116" t="s">
        <v>387</v>
      </c>
      <c r="G199" s="119">
        <v>100.8</v>
      </c>
      <c r="H199" s="119">
        <v>6</v>
      </c>
      <c r="I199" s="119">
        <v>0</v>
      </c>
      <c r="J199" s="119">
        <v>13.2</v>
      </c>
      <c r="K199" s="119">
        <f>SUM(tbAba02[[#This Row],[Liquido]:[INSS PREST]])</f>
        <v>120</v>
      </c>
      <c r="L199" s="119">
        <v>24</v>
      </c>
      <c r="M199" s="119">
        <f>tbAba02[[#This Row],[BRUTO]]+tbAba02[[#This Row],[INSS PATR]]</f>
        <v>144</v>
      </c>
    </row>
    <row r="200" spans="2:13" x14ac:dyDescent="0.2">
      <c r="B200" s="107">
        <f t="shared" si="3"/>
        <v>191</v>
      </c>
      <c r="C200" s="108">
        <v>43701</v>
      </c>
      <c r="D200" s="114" t="s">
        <v>1055</v>
      </c>
      <c r="E200" s="118">
        <v>43701</v>
      </c>
      <c r="F200" s="116" t="s">
        <v>388</v>
      </c>
      <c r="G200" s="119">
        <v>100.8</v>
      </c>
      <c r="H200" s="119">
        <v>6</v>
      </c>
      <c r="I200" s="119">
        <v>0</v>
      </c>
      <c r="J200" s="119">
        <v>13.2</v>
      </c>
      <c r="K200" s="119">
        <f>SUM(tbAba02[[#This Row],[Liquido]:[INSS PREST]])</f>
        <v>120</v>
      </c>
      <c r="L200" s="119">
        <v>24</v>
      </c>
      <c r="M200" s="119">
        <f>tbAba02[[#This Row],[BRUTO]]+tbAba02[[#This Row],[INSS PATR]]</f>
        <v>144</v>
      </c>
    </row>
    <row r="201" spans="2:13" x14ac:dyDescent="0.2">
      <c r="B201" s="107">
        <f t="shared" si="3"/>
        <v>192</v>
      </c>
      <c r="C201" s="108">
        <v>43706</v>
      </c>
      <c r="D201" s="114" t="s">
        <v>1055</v>
      </c>
      <c r="E201" s="118">
        <v>43706</v>
      </c>
      <c r="F201" s="116" t="s">
        <v>389</v>
      </c>
      <c r="G201" s="119">
        <v>100.8</v>
      </c>
      <c r="H201" s="119">
        <v>6</v>
      </c>
      <c r="I201" s="119">
        <v>0</v>
      </c>
      <c r="J201" s="119">
        <v>13.2</v>
      </c>
      <c r="K201" s="119">
        <f>SUM(tbAba02[[#This Row],[Liquido]:[INSS PREST]])</f>
        <v>120</v>
      </c>
      <c r="L201" s="119">
        <v>24</v>
      </c>
      <c r="M201" s="119">
        <f>tbAba02[[#This Row],[BRUTO]]+tbAba02[[#This Row],[INSS PATR]]</f>
        <v>144</v>
      </c>
    </row>
    <row r="202" spans="2:13" x14ac:dyDescent="0.2">
      <c r="B202" s="107">
        <f t="shared" si="3"/>
        <v>193</v>
      </c>
      <c r="C202" s="108">
        <v>43706</v>
      </c>
      <c r="D202" s="114" t="s">
        <v>1055</v>
      </c>
      <c r="E202" s="118">
        <v>43706</v>
      </c>
      <c r="F202" s="116" t="s">
        <v>390</v>
      </c>
      <c r="G202" s="119">
        <v>100.8</v>
      </c>
      <c r="H202" s="119">
        <v>6</v>
      </c>
      <c r="I202" s="119">
        <v>0</v>
      </c>
      <c r="J202" s="119">
        <v>13.2</v>
      </c>
      <c r="K202" s="119">
        <f>SUM(tbAba02[[#This Row],[Liquido]:[INSS PREST]])</f>
        <v>120</v>
      </c>
      <c r="L202" s="119">
        <v>24</v>
      </c>
      <c r="M202" s="119">
        <f>tbAba02[[#This Row],[BRUTO]]+tbAba02[[#This Row],[INSS PATR]]</f>
        <v>144</v>
      </c>
    </row>
    <row r="203" spans="2:13" x14ac:dyDescent="0.2">
      <c r="B203" s="107">
        <f t="shared" si="3"/>
        <v>194</v>
      </c>
      <c r="C203" s="108">
        <v>43701</v>
      </c>
      <c r="D203" s="114" t="s">
        <v>1055</v>
      </c>
      <c r="E203" s="118">
        <v>43701</v>
      </c>
      <c r="F203" s="116" t="s">
        <v>391</v>
      </c>
      <c r="G203" s="119">
        <v>100.8</v>
      </c>
      <c r="H203" s="119">
        <v>6</v>
      </c>
      <c r="I203" s="119">
        <v>0</v>
      </c>
      <c r="J203" s="119">
        <v>13.2</v>
      </c>
      <c r="K203" s="119">
        <f>SUM(tbAba02[[#This Row],[Liquido]:[INSS PREST]])</f>
        <v>120</v>
      </c>
      <c r="L203" s="119">
        <v>24</v>
      </c>
      <c r="M203" s="119">
        <f>tbAba02[[#This Row],[BRUTO]]+tbAba02[[#This Row],[INSS PATR]]</f>
        <v>144</v>
      </c>
    </row>
    <row r="204" spans="2:13" x14ac:dyDescent="0.2">
      <c r="B204" s="107">
        <f t="shared" si="3"/>
        <v>195</v>
      </c>
      <c r="C204" s="108">
        <v>43708</v>
      </c>
      <c r="D204" s="114" t="s">
        <v>1059</v>
      </c>
      <c r="E204" s="118">
        <v>43708</v>
      </c>
      <c r="F204" s="116" t="s">
        <v>392</v>
      </c>
      <c r="G204" s="119">
        <v>171.36</v>
      </c>
      <c r="H204" s="119">
        <v>10.199999999999999</v>
      </c>
      <c r="I204" s="119">
        <v>0</v>
      </c>
      <c r="J204" s="119">
        <v>22.44</v>
      </c>
      <c r="K204" s="119">
        <f>SUM(tbAba02[[#This Row],[Liquido]:[INSS PREST]])</f>
        <v>204</v>
      </c>
      <c r="L204" s="119">
        <v>40.799999999999997</v>
      </c>
      <c r="M204" s="119">
        <f>tbAba02[[#This Row],[BRUTO]]+tbAba02[[#This Row],[INSS PATR]]</f>
        <v>244.8</v>
      </c>
    </row>
    <row r="205" spans="2:13" x14ac:dyDescent="0.2">
      <c r="B205" s="107">
        <f t="shared" si="3"/>
        <v>196</v>
      </c>
      <c r="C205" s="108">
        <v>43701</v>
      </c>
      <c r="D205" s="114" t="s">
        <v>1055</v>
      </c>
      <c r="E205" s="118">
        <v>43701</v>
      </c>
      <c r="F205" s="116" t="s">
        <v>393</v>
      </c>
      <c r="G205" s="119">
        <v>100.8</v>
      </c>
      <c r="H205" s="119">
        <v>6</v>
      </c>
      <c r="I205" s="119">
        <v>0</v>
      </c>
      <c r="J205" s="119">
        <v>13.2</v>
      </c>
      <c r="K205" s="119">
        <f>SUM(tbAba02[[#This Row],[Liquido]:[INSS PREST]])</f>
        <v>120</v>
      </c>
      <c r="L205" s="119">
        <v>24</v>
      </c>
      <c r="M205" s="119">
        <f>tbAba02[[#This Row],[BRUTO]]+tbAba02[[#This Row],[INSS PATR]]</f>
        <v>144</v>
      </c>
    </row>
    <row r="206" spans="2:13" x14ac:dyDescent="0.2">
      <c r="B206" s="107">
        <f t="shared" si="3"/>
        <v>197</v>
      </c>
      <c r="C206" s="108">
        <v>43708</v>
      </c>
      <c r="D206" s="114" t="s">
        <v>1055</v>
      </c>
      <c r="E206" s="118">
        <v>43708</v>
      </c>
      <c r="F206" s="116" t="s">
        <v>394</v>
      </c>
      <c r="G206" s="119">
        <v>100.8</v>
      </c>
      <c r="H206" s="119">
        <v>6</v>
      </c>
      <c r="I206" s="119">
        <v>0</v>
      </c>
      <c r="J206" s="119">
        <v>13.2</v>
      </c>
      <c r="K206" s="119">
        <f>SUM(tbAba02[[#This Row],[Liquido]:[INSS PREST]])</f>
        <v>120</v>
      </c>
      <c r="L206" s="119">
        <v>24</v>
      </c>
      <c r="M206" s="119">
        <f>tbAba02[[#This Row],[BRUTO]]+tbAba02[[#This Row],[INSS PATR]]</f>
        <v>144</v>
      </c>
    </row>
    <row r="207" spans="2:13" x14ac:dyDescent="0.2">
      <c r="B207" s="107">
        <f t="shared" si="3"/>
        <v>198</v>
      </c>
      <c r="C207" s="108">
        <v>43706</v>
      </c>
      <c r="D207" s="114" t="s">
        <v>1055</v>
      </c>
      <c r="E207" s="118">
        <v>43706</v>
      </c>
      <c r="F207" s="116" t="s">
        <v>395</v>
      </c>
      <c r="G207" s="119">
        <v>100.8</v>
      </c>
      <c r="H207" s="119">
        <v>6</v>
      </c>
      <c r="I207" s="119">
        <v>0</v>
      </c>
      <c r="J207" s="119">
        <v>13.2</v>
      </c>
      <c r="K207" s="119">
        <f>SUM(tbAba02[[#This Row],[Liquido]:[INSS PREST]])</f>
        <v>120</v>
      </c>
      <c r="L207" s="119">
        <v>24</v>
      </c>
      <c r="M207" s="119">
        <f>tbAba02[[#This Row],[BRUTO]]+tbAba02[[#This Row],[INSS PATR]]</f>
        <v>144</v>
      </c>
    </row>
    <row r="208" spans="2:13" x14ac:dyDescent="0.2">
      <c r="B208" s="107">
        <f t="shared" si="3"/>
        <v>199</v>
      </c>
      <c r="C208" s="108">
        <v>43706</v>
      </c>
      <c r="D208" s="114" t="s">
        <v>1055</v>
      </c>
      <c r="E208" s="118">
        <v>43706</v>
      </c>
      <c r="F208" s="116" t="s">
        <v>396</v>
      </c>
      <c r="G208" s="119">
        <v>100.8</v>
      </c>
      <c r="H208" s="119">
        <v>6</v>
      </c>
      <c r="I208" s="119">
        <v>0</v>
      </c>
      <c r="J208" s="119">
        <v>13.2</v>
      </c>
      <c r="K208" s="119">
        <f>SUM(tbAba02[[#This Row],[Liquido]:[INSS PREST]])</f>
        <v>120</v>
      </c>
      <c r="L208" s="119">
        <v>24</v>
      </c>
      <c r="M208" s="119">
        <f>tbAba02[[#This Row],[BRUTO]]+tbAba02[[#This Row],[INSS PATR]]</f>
        <v>144</v>
      </c>
    </row>
    <row r="209" spans="2:13" x14ac:dyDescent="0.2">
      <c r="B209" s="107">
        <f t="shared" si="3"/>
        <v>200</v>
      </c>
      <c r="C209" s="108">
        <v>43712</v>
      </c>
      <c r="D209" s="114" t="s">
        <v>1059</v>
      </c>
      <c r="E209" s="118">
        <v>43712</v>
      </c>
      <c r="F209" s="116" t="s">
        <v>397</v>
      </c>
      <c r="G209" s="119">
        <v>171.36</v>
      </c>
      <c r="H209" s="119">
        <v>10.199999999999999</v>
      </c>
      <c r="I209" s="119">
        <v>0</v>
      </c>
      <c r="J209" s="119">
        <v>22.44</v>
      </c>
      <c r="K209" s="119">
        <f>SUM(tbAba02[[#This Row],[Liquido]:[INSS PREST]])</f>
        <v>204</v>
      </c>
      <c r="L209" s="119">
        <v>40.799999999999997</v>
      </c>
      <c r="M209" s="119">
        <f>tbAba02[[#This Row],[BRUTO]]+tbAba02[[#This Row],[INSS PATR]]</f>
        <v>244.8</v>
      </c>
    </row>
    <row r="210" spans="2:13" x14ac:dyDescent="0.2">
      <c r="B210" s="107">
        <f t="shared" si="3"/>
        <v>201</v>
      </c>
      <c r="C210" s="108">
        <v>43708</v>
      </c>
      <c r="D210" s="114" t="s">
        <v>1059</v>
      </c>
      <c r="E210" s="118">
        <v>43708</v>
      </c>
      <c r="F210" s="116" t="s">
        <v>398</v>
      </c>
      <c r="G210" s="119">
        <v>171.36</v>
      </c>
      <c r="H210" s="119">
        <v>10.199999999999999</v>
      </c>
      <c r="I210" s="119">
        <v>0</v>
      </c>
      <c r="J210" s="119">
        <v>22.44</v>
      </c>
      <c r="K210" s="119">
        <f>SUM(tbAba02[[#This Row],[Liquido]:[INSS PREST]])</f>
        <v>204</v>
      </c>
      <c r="L210" s="119">
        <v>40.799999999999997</v>
      </c>
      <c r="M210" s="119">
        <f>tbAba02[[#This Row],[BRUTO]]+tbAba02[[#This Row],[INSS PATR]]</f>
        <v>244.8</v>
      </c>
    </row>
    <row r="211" spans="2:13" x14ac:dyDescent="0.2">
      <c r="B211" s="107">
        <f t="shared" si="3"/>
        <v>202</v>
      </c>
      <c r="C211" s="108">
        <v>43701</v>
      </c>
      <c r="D211" s="114" t="s">
        <v>1055</v>
      </c>
      <c r="E211" s="118">
        <v>43701</v>
      </c>
      <c r="F211" s="116" t="s">
        <v>399</v>
      </c>
      <c r="G211" s="119">
        <v>100.8</v>
      </c>
      <c r="H211" s="119">
        <v>6</v>
      </c>
      <c r="I211" s="119">
        <v>0</v>
      </c>
      <c r="J211" s="119">
        <v>13.2</v>
      </c>
      <c r="K211" s="119">
        <f>SUM(tbAba02[[#This Row],[Liquido]:[INSS PREST]])</f>
        <v>120</v>
      </c>
      <c r="L211" s="119">
        <v>24</v>
      </c>
      <c r="M211" s="119">
        <f>tbAba02[[#This Row],[BRUTO]]+tbAba02[[#This Row],[INSS PATR]]</f>
        <v>144</v>
      </c>
    </row>
    <row r="212" spans="2:13" x14ac:dyDescent="0.2">
      <c r="B212" s="107">
        <f t="shared" si="3"/>
        <v>203</v>
      </c>
      <c r="C212" s="108">
        <v>43707</v>
      </c>
      <c r="D212" s="114" t="s">
        <v>1055</v>
      </c>
      <c r="E212" s="118">
        <v>43707</v>
      </c>
      <c r="F212" s="116" t="s">
        <v>400</v>
      </c>
      <c r="G212" s="119">
        <v>100.8</v>
      </c>
      <c r="H212" s="119">
        <v>6</v>
      </c>
      <c r="I212" s="119">
        <v>0</v>
      </c>
      <c r="J212" s="119">
        <v>13.2</v>
      </c>
      <c r="K212" s="119">
        <f>SUM(tbAba02[[#This Row],[Liquido]:[INSS PREST]])</f>
        <v>120</v>
      </c>
      <c r="L212" s="119">
        <v>24</v>
      </c>
      <c r="M212" s="119">
        <f>tbAba02[[#This Row],[BRUTO]]+tbAba02[[#This Row],[INSS PATR]]</f>
        <v>144</v>
      </c>
    </row>
    <row r="213" spans="2:13" x14ac:dyDescent="0.2">
      <c r="B213" s="107">
        <f t="shared" si="3"/>
        <v>204</v>
      </c>
      <c r="C213" s="108">
        <v>43704</v>
      </c>
      <c r="D213" s="114" t="s">
        <v>1055</v>
      </c>
      <c r="E213" s="118">
        <v>43704</v>
      </c>
      <c r="F213" s="116" t="s">
        <v>401</v>
      </c>
      <c r="G213" s="119">
        <v>100.8</v>
      </c>
      <c r="H213" s="119">
        <v>6</v>
      </c>
      <c r="I213" s="119">
        <v>0</v>
      </c>
      <c r="J213" s="119">
        <v>13.2</v>
      </c>
      <c r="K213" s="119">
        <f>SUM(tbAba02[[#This Row],[Liquido]:[INSS PREST]])</f>
        <v>120</v>
      </c>
      <c r="L213" s="119">
        <v>24</v>
      </c>
      <c r="M213" s="119">
        <f>tbAba02[[#This Row],[BRUTO]]+tbAba02[[#This Row],[INSS PATR]]</f>
        <v>144</v>
      </c>
    </row>
    <row r="214" spans="2:13" x14ac:dyDescent="0.2">
      <c r="B214" s="107">
        <f t="shared" si="3"/>
        <v>205</v>
      </c>
      <c r="C214" s="108">
        <v>43707</v>
      </c>
      <c r="D214" s="114" t="s">
        <v>1055</v>
      </c>
      <c r="E214" s="118">
        <v>43707</v>
      </c>
      <c r="F214" s="116" t="s">
        <v>402</v>
      </c>
      <c r="G214" s="119">
        <v>100.8</v>
      </c>
      <c r="H214" s="119">
        <v>6</v>
      </c>
      <c r="I214" s="119">
        <v>0</v>
      </c>
      <c r="J214" s="119">
        <v>13.2</v>
      </c>
      <c r="K214" s="119">
        <f>SUM(tbAba02[[#This Row],[Liquido]:[INSS PREST]])</f>
        <v>120</v>
      </c>
      <c r="L214" s="119">
        <v>24</v>
      </c>
      <c r="M214" s="119">
        <f>tbAba02[[#This Row],[BRUTO]]+tbAba02[[#This Row],[INSS PATR]]</f>
        <v>144</v>
      </c>
    </row>
    <row r="215" spans="2:13" x14ac:dyDescent="0.2">
      <c r="B215" s="107">
        <f t="shared" si="3"/>
        <v>206</v>
      </c>
      <c r="C215" s="108">
        <v>43708</v>
      </c>
      <c r="D215" s="114" t="s">
        <v>1058</v>
      </c>
      <c r="E215" s="118">
        <v>43708</v>
      </c>
      <c r="F215" s="116" t="s">
        <v>403</v>
      </c>
      <c r="G215" s="119">
        <v>252</v>
      </c>
      <c r="H215" s="119">
        <v>15</v>
      </c>
      <c r="I215" s="119">
        <v>0</v>
      </c>
      <c r="J215" s="119">
        <v>33</v>
      </c>
      <c r="K215" s="119">
        <f>SUM(tbAba02[[#This Row],[Liquido]:[INSS PREST]])</f>
        <v>300</v>
      </c>
      <c r="L215" s="119">
        <v>60</v>
      </c>
      <c r="M215" s="119">
        <f>tbAba02[[#This Row],[BRUTO]]+tbAba02[[#This Row],[INSS PATR]]</f>
        <v>360</v>
      </c>
    </row>
    <row r="216" spans="2:13" x14ac:dyDescent="0.2">
      <c r="B216" s="107">
        <f t="shared" si="3"/>
        <v>207</v>
      </c>
      <c r="C216" s="108">
        <v>43700</v>
      </c>
      <c r="D216" s="114" t="s">
        <v>1055</v>
      </c>
      <c r="E216" s="118">
        <v>43700</v>
      </c>
      <c r="F216" s="116" t="s">
        <v>404</v>
      </c>
      <c r="G216" s="119">
        <v>201.6</v>
      </c>
      <c r="H216" s="119">
        <v>12</v>
      </c>
      <c r="I216" s="119">
        <v>0</v>
      </c>
      <c r="J216" s="119">
        <v>26.4</v>
      </c>
      <c r="K216" s="119">
        <f>SUM(tbAba02[[#This Row],[Liquido]:[INSS PREST]])</f>
        <v>240</v>
      </c>
      <c r="L216" s="119">
        <v>48</v>
      </c>
      <c r="M216" s="119">
        <f>tbAba02[[#This Row],[BRUTO]]+tbAba02[[#This Row],[INSS PATR]]</f>
        <v>288</v>
      </c>
    </row>
    <row r="217" spans="2:13" x14ac:dyDescent="0.2">
      <c r="B217" s="107">
        <f t="shared" si="3"/>
        <v>208</v>
      </c>
      <c r="C217" s="108">
        <v>43700</v>
      </c>
      <c r="D217" s="114" t="s">
        <v>1055</v>
      </c>
      <c r="E217" s="118">
        <v>43700</v>
      </c>
      <c r="F217" s="116" t="s">
        <v>405</v>
      </c>
      <c r="G217" s="119">
        <v>201.6</v>
      </c>
      <c r="H217" s="119">
        <v>12</v>
      </c>
      <c r="I217" s="119">
        <v>0</v>
      </c>
      <c r="J217" s="119">
        <v>26.4</v>
      </c>
      <c r="K217" s="119">
        <f>SUM(tbAba02[[#This Row],[Liquido]:[INSS PREST]])</f>
        <v>240</v>
      </c>
      <c r="L217" s="119">
        <v>48</v>
      </c>
      <c r="M217" s="119">
        <f>tbAba02[[#This Row],[BRUTO]]+tbAba02[[#This Row],[INSS PATR]]</f>
        <v>288</v>
      </c>
    </row>
    <row r="218" spans="2:13" x14ac:dyDescent="0.2">
      <c r="B218" s="107">
        <f t="shared" si="3"/>
        <v>209</v>
      </c>
      <c r="C218" s="108">
        <v>43700</v>
      </c>
      <c r="D218" s="114" t="s">
        <v>1055</v>
      </c>
      <c r="E218" s="118">
        <v>43700</v>
      </c>
      <c r="F218" s="116" t="s">
        <v>406</v>
      </c>
      <c r="G218" s="119">
        <v>201.6</v>
      </c>
      <c r="H218" s="119">
        <v>12</v>
      </c>
      <c r="I218" s="119">
        <v>0</v>
      </c>
      <c r="J218" s="119">
        <v>26.4</v>
      </c>
      <c r="K218" s="119">
        <f>SUM(tbAba02[[#This Row],[Liquido]:[INSS PREST]])</f>
        <v>240</v>
      </c>
      <c r="L218" s="119">
        <v>48</v>
      </c>
      <c r="M218" s="119">
        <f>tbAba02[[#This Row],[BRUTO]]+tbAba02[[#This Row],[INSS PATR]]</f>
        <v>288</v>
      </c>
    </row>
    <row r="219" spans="2:13" x14ac:dyDescent="0.2">
      <c r="B219" s="107">
        <f t="shared" si="3"/>
        <v>210</v>
      </c>
      <c r="C219" s="108">
        <v>43700</v>
      </c>
      <c r="D219" s="114" t="s">
        <v>1055</v>
      </c>
      <c r="E219" s="118">
        <v>43700</v>
      </c>
      <c r="F219" s="116" t="s">
        <v>407</v>
      </c>
      <c r="G219" s="119">
        <v>201.6</v>
      </c>
      <c r="H219" s="119">
        <v>12</v>
      </c>
      <c r="I219" s="119">
        <v>0</v>
      </c>
      <c r="J219" s="119">
        <v>26.4</v>
      </c>
      <c r="K219" s="119">
        <f>SUM(tbAba02[[#This Row],[Liquido]:[INSS PREST]])</f>
        <v>240</v>
      </c>
      <c r="L219" s="119">
        <v>48</v>
      </c>
      <c r="M219" s="119">
        <f>tbAba02[[#This Row],[BRUTO]]+tbAba02[[#This Row],[INSS PATR]]</f>
        <v>288</v>
      </c>
    </row>
    <row r="220" spans="2:13" x14ac:dyDescent="0.2">
      <c r="B220" s="107">
        <f t="shared" si="3"/>
        <v>211</v>
      </c>
      <c r="C220" s="108">
        <v>43708</v>
      </c>
      <c r="D220" s="114" t="s">
        <v>1053</v>
      </c>
      <c r="E220" s="118">
        <v>43708</v>
      </c>
      <c r="F220" s="116" t="s">
        <v>408</v>
      </c>
      <c r="G220" s="119">
        <v>420</v>
      </c>
      <c r="H220" s="119">
        <v>25</v>
      </c>
      <c r="I220" s="119">
        <v>0</v>
      </c>
      <c r="J220" s="119">
        <v>55</v>
      </c>
      <c r="K220" s="119">
        <f>SUM(tbAba02[[#This Row],[Liquido]:[INSS PREST]])</f>
        <v>500</v>
      </c>
      <c r="L220" s="119">
        <v>100</v>
      </c>
      <c r="M220" s="119">
        <f>tbAba02[[#This Row],[BRUTO]]+tbAba02[[#This Row],[INSS PATR]]</f>
        <v>600</v>
      </c>
    </row>
    <row r="221" spans="2:13" x14ac:dyDescent="0.2">
      <c r="B221" s="107">
        <f t="shared" si="3"/>
        <v>212</v>
      </c>
      <c r="C221" s="108">
        <v>43708</v>
      </c>
      <c r="D221" s="114" t="s">
        <v>1061</v>
      </c>
      <c r="E221" s="118">
        <v>43708</v>
      </c>
      <c r="F221" s="116" t="s">
        <v>409</v>
      </c>
      <c r="G221" s="119">
        <v>369.6</v>
      </c>
      <c r="H221" s="119">
        <v>22</v>
      </c>
      <c r="I221" s="119">
        <v>0</v>
      </c>
      <c r="J221" s="119">
        <v>48.4</v>
      </c>
      <c r="K221" s="119">
        <f>SUM(tbAba02[[#This Row],[Liquido]:[INSS PREST]])</f>
        <v>440</v>
      </c>
      <c r="L221" s="119">
        <v>88</v>
      </c>
      <c r="M221" s="119">
        <f>tbAba02[[#This Row],[BRUTO]]+tbAba02[[#This Row],[INSS PATR]]</f>
        <v>528</v>
      </c>
    </row>
    <row r="222" spans="2:13" x14ac:dyDescent="0.2">
      <c r="B222" s="107">
        <f t="shared" si="3"/>
        <v>213</v>
      </c>
      <c r="C222" s="108">
        <v>43708</v>
      </c>
      <c r="D222" s="114" t="s">
        <v>1061</v>
      </c>
      <c r="E222" s="118">
        <v>43708</v>
      </c>
      <c r="F222" s="116" t="s">
        <v>410</v>
      </c>
      <c r="G222" s="119">
        <v>184.8</v>
      </c>
      <c r="H222" s="119">
        <v>11</v>
      </c>
      <c r="I222" s="119">
        <v>0</v>
      </c>
      <c r="J222" s="119">
        <v>24.2</v>
      </c>
      <c r="K222" s="119">
        <f>SUM(tbAba02[[#This Row],[Liquido]:[INSS PREST]])</f>
        <v>220</v>
      </c>
      <c r="L222" s="119">
        <v>44</v>
      </c>
      <c r="M222" s="119">
        <f>tbAba02[[#This Row],[BRUTO]]+tbAba02[[#This Row],[INSS PATR]]</f>
        <v>264</v>
      </c>
    </row>
    <row r="223" spans="2:13" x14ac:dyDescent="0.2">
      <c r="B223" s="107">
        <f t="shared" si="3"/>
        <v>214</v>
      </c>
      <c r="C223" s="108">
        <v>43701</v>
      </c>
      <c r="D223" s="114" t="s">
        <v>1054</v>
      </c>
      <c r="E223" s="118">
        <v>43701</v>
      </c>
      <c r="F223" s="116" t="s">
        <v>411</v>
      </c>
      <c r="G223" s="119">
        <v>210</v>
      </c>
      <c r="H223" s="119">
        <v>12.5</v>
      </c>
      <c r="I223" s="119">
        <v>0</v>
      </c>
      <c r="J223" s="119">
        <v>27.5</v>
      </c>
      <c r="K223" s="119">
        <f>SUM(tbAba02[[#This Row],[Liquido]:[INSS PREST]])</f>
        <v>250</v>
      </c>
      <c r="L223" s="119">
        <v>50</v>
      </c>
      <c r="M223" s="119">
        <f>tbAba02[[#This Row],[BRUTO]]+tbAba02[[#This Row],[INSS PATR]]</f>
        <v>300</v>
      </c>
    </row>
    <row r="224" spans="2:13" x14ac:dyDescent="0.2">
      <c r="B224" s="107">
        <f t="shared" si="3"/>
        <v>215</v>
      </c>
      <c r="C224" s="108">
        <v>43706</v>
      </c>
      <c r="D224" s="114" t="s">
        <v>1054</v>
      </c>
      <c r="E224" s="118">
        <v>43706</v>
      </c>
      <c r="F224" s="116" t="s">
        <v>412</v>
      </c>
      <c r="G224" s="119">
        <v>210</v>
      </c>
      <c r="H224" s="119">
        <v>12.5</v>
      </c>
      <c r="I224" s="119">
        <v>0</v>
      </c>
      <c r="J224" s="119">
        <v>27.5</v>
      </c>
      <c r="K224" s="119">
        <f>SUM(tbAba02[[#This Row],[Liquido]:[INSS PREST]])</f>
        <v>250</v>
      </c>
      <c r="L224" s="119">
        <v>50</v>
      </c>
      <c r="M224" s="119">
        <f>tbAba02[[#This Row],[BRUTO]]+tbAba02[[#This Row],[INSS PATR]]</f>
        <v>300</v>
      </c>
    </row>
    <row r="225" spans="2:13" x14ac:dyDescent="0.2">
      <c r="B225" s="107">
        <f t="shared" si="3"/>
        <v>216</v>
      </c>
      <c r="C225" s="108">
        <v>43706</v>
      </c>
      <c r="D225" s="114" t="s">
        <v>1054</v>
      </c>
      <c r="E225" s="118">
        <v>43706</v>
      </c>
      <c r="F225" s="116" t="s">
        <v>413</v>
      </c>
      <c r="G225" s="119">
        <v>210</v>
      </c>
      <c r="H225" s="119">
        <v>12.5</v>
      </c>
      <c r="I225" s="119">
        <v>0</v>
      </c>
      <c r="J225" s="119">
        <v>27.5</v>
      </c>
      <c r="K225" s="119">
        <f>SUM(tbAba02[[#This Row],[Liquido]:[INSS PREST]])</f>
        <v>250</v>
      </c>
      <c r="L225" s="119">
        <v>50</v>
      </c>
      <c r="M225" s="119">
        <f>tbAba02[[#This Row],[BRUTO]]+tbAba02[[#This Row],[INSS PATR]]</f>
        <v>300</v>
      </c>
    </row>
    <row r="226" spans="2:13" x14ac:dyDescent="0.2">
      <c r="B226" s="107">
        <f t="shared" si="3"/>
        <v>217</v>
      </c>
      <c r="C226" s="108">
        <v>43703</v>
      </c>
      <c r="D226" s="114" t="s">
        <v>1054</v>
      </c>
      <c r="E226" s="118">
        <v>43703</v>
      </c>
      <c r="F226" s="116" t="s">
        <v>414</v>
      </c>
      <c r="G226" s="119">
        <v>210</v>
      </c>
      <c r="H226" s="119">
        <v>12.5</v>
      </c>
      <c r="I226" s="119">
        <v>0</v>
      </c>
      <c r="J226" s="119">
        <v>27.5</v>
      </c>
      <c r="K226" s="119">
        <f>SUM(tbAba02[[#This Row],[Liquido]:[INSS PREST]])</f>
        <v>250</v>
      </c>
      <c r="L226" s="119">
        <v>50</v>
      </c>
      <c r="M226" s="119">
        <f>tbAba02[[#This Row],[BRUTO]]+tbAba02[[#This Row],[INSS PATR]]</f>
        <v>300</v>
      </c>
    </row>
    <row r="227" spans="2:13" x14ac:dyDescent="0.2">
      <c r="B227" s="107">
        <f t="shared" si="3"/>
        <v>218</v>
      </c>
      <c r="C227" s="108">
        <v>43706</v>
      </c>
      <c r="D227" s="114" t="s">
        <v>1054</v>
      </c>
      <c r="E227" s="118">
        <v>43706</v>
      </c>
      <c r="F227" s="116" t="s">
        <v>415</v>
      </c>
      <c r="G227" s="119">
        <v>210</v>
      </c>
      <c r="H227" s="119">
        <v>12.5</v>
      </c>
      <c r="I227" s="119">
        <v>0</v>
      </c>
      <c r="J227" s="119">
        <v>27.5</v>
      </c>
      <c r="K227" s="119">
        <f>SUM(tbAba02[[#This Row],[Liquido]:[INSS PREST]])</f>
        <v>250</v>
      </c>
      <c r="L227" s="119">
        <v>50</v>
      </c>
      <c r="M227" s="119">
        <f>tbAba02[[#This Row],[BRUTO]]+tbAba02[[#This Row],[INSS PATR]]</f>
        <v>300</v>
      </c>
    </row>
    <row r="228" spans="2:13" x14ac:dyDescent="0.2">
      <c r="B228" s="107">
        <f t="shared" si="3"/>
        <v>219</v>
      </c>
      <c r="C228" s="108">
        <v>43707</v>
      </c>
      <c r="D228" s="114" t="s">
        <v>1054</v>
      </c>
      <c r="E228" s="118">
        <v>43707</v>
      </c>
      <c r="F228" s="116" t="s">
        <v>416</v>
      </c>
      <c r="G228" s="119">
        <v>210</v>
      </c>
      <c r="H228" s="119">
        <v>12.5</v>
      </c>
      <c r="I228" s="119">
        <v>0</v>
      </c>
      <c r="J228" s="119">
        <v>27.5</v>
      </c>
      <c r="K228" s="119">
        <f>SUM(tbAba02[[#This Row],[Liquido]:[INSS PREST]])</f>
        <v>250</v>
      </c>
      <c r="L228" s="119">
        <v>50</v>
      </c>
      <c r="M228" s="119">
        <f>tbAba02[[#This Row],[BRUTO]]+tbAba02[[#This Row],[INSS PATR]]</f>
        <v>300</v>
      </c>
    </row>
    <row r="229" spans="2:13" x14ac:dyDescent="0.2">
      <c r="B229" s="107">
        <f t="shared" si="3"/>
        <v>220</v>
      </c>
      <c r="C229" s="108">
        <v>43708</v>
      </c>
      <c r="D229" s="114" t="s">
        <v>1054</v>
      </c>
      <c r="E229" s="118">
        <v>43708</v>
      </c>
      <c r="F229" s="116" t="s">
        <v>417</v>
      </c>
      <c r="G229" s="119">
        <v>210</v>
      </c>
      <c r="H229" s="119">
        <v>12.5</v>
      </c>
      <c r="I229" s="119">
        <v>0</v>
      </c>
      <c r="J229" s="119">
        <v>27.5</v>
      </c>
      <c r="K229" s="119">
        <f>SUM(tbAba02[[#This Row],[Liquido]:[INSS PREST]])</f>
        <v>250</v>
      </c>
      <c r="L229" s="119">
        <v>50</v>
      </c>
      <c r="M229" s="119">
        <f>tbAba02[[#This Row],[BRUTO]]+tbAba02[[#This Row],[INSS PATR]]</f>
        <v>300</v>
      </c>
    </row>
    <row r="230" spans="2:13" x14ac:dyDescent="0.2">
      <c r="B230" s="107">
        <f t="shared" si="3"/>
        <v>221</v>
      </c>
      <c r="C230" s="108">
        <v>43707</v>
      </c>
      <c r="D230" s="114" t="s">
        <v>1054</v>
      </c>
      <c r="E230" s="118">
        <v>43707</v>
      </c>
      <c r="F230" s="116" t="s">
        <v>418</v>
      </c>
      <c r="G230" s="119">
        <v>210</v>
      </c>
      <c r="H230" s="119">
        <v>12.5</v>
      </c>
      <c r="I230" s="119">
        <v>0</v>
      </c>
      <c r="J230" s="119">
        <v>27.5</v>
      </c>
      <c r="K230" s="119">
        <f>SUM(tbAba02[[#This Row],[Liquido]:[INSS PREST]])</f>
        <v>250</v>
      </c>
      <c r="L230" s="119">
        <v>50</v>
      </c>
      <c r="M230" s="119">
        <f>tbAba02[[#This Row],[BRUTO]]+tbAba02[[#This Row],[INSS PATR]]</f>
        <v>300</v>
      </c>
    </row>
    <row r="231" spans="2:13" x14ac:dyDescent="0.2">
      <c r="B231" s="107">
        <f t="shared" si="3"/>
        <v>222</v>
      </c>
      <c r="C231" s="108">
        <v>43700</v>
      </c>
      <c r="D231" s="114" t="s">
        <v>1053</v>
      </c>
      <c r="E231" s="118">
        <v>43700</v>
      </c>
      <c r="F231" s="116" t="s">
        <v>419</v>
      </c>
      <c r="G231" s="119">
        <v>420</v>
      </c>
      <c r="H231" s="119">
        <v>25</v>
      </c>
      <c r="I231" s="119">
        <v>0</v>
      </c>
      <c r="J231" s="119">
        <v>55</v>
      </c>
      <c r="K231" s="119">
        <f>SUM(tbAba02[[#This Row],[Liquido]:[INSS PREST]])</f>
        <v>500</v>
      </c>
      <c r="L231" s="119">
        <v>100</v>
      </c>
      <c r="M231" s="119">
        <f>tbAba02[[#This Row],[BRUTO]]+tbAba02[[#This Row],[INSS PATR]]</f>
        <v>600</v>
      </c>
    </row>
    <row r="232" spans="2:13" x14ac:dyDescent="0.2">
      <c r="B232" s="107">
        <f t="shared" si="3"/>
        <v>223</v>
      </c>
      <c r="C232" s="108">
        <v>43700</v>
      </c>
      <c r="D232" s="114" t="s">
        <v>1053</v>
      </c>
      <c r="E232" s="118">
        <v>43700</v>
      </c>
      <c r="F232" s="116" t="s">
        <v>420</v>
      </c>
      <c r="G232" s="119">
        <v>420</v>
      </c>
      <c r="H232" s="119">
        <v>25</v>
      </c>
      <c r="I232" s="119">
        <v>0</v>
      </c>
      <c r="J232" s="119">
        <v>55</v>
      </c>
      <c r="K232" s="119">
        <f>SUM(tbAba02[[#This Row],[Liquido]:[INSS PREST]])</f>
        <v>500</v>
      </c>
      <c r="L232" s="119">
        <v>100</v>
      </c>
      <c r="M232" s="119">
        <f>tbAba02[[#This Row],[BRUTO]]+tbAba02[[#This Row],[INSS PATR]]</f>
        <v>600</v>
      </c>
    </row>
    <row r="233" spans="2:13" x14ac:dyDescent="0.2">
      <c r="B233" s="107">
        <f t="shared" si="3"/>
        <v>224</v>
      </c>
      <c r="C233" s="108">
        <v>43708</v>
      </c>
      <c r="D233" s="114" t="s">
        <v>1059</v>
      </c>
      <c r="E233" s="118">
        <v>43708</v>
      </c>
      <c r="F233" s="116" t="s">
        <v>421</v>
      </c>
      <c r="G233" s="119">
        <v>171.36</v>
      </c>
      <c r="H233" s="119">
        <v>10.199999999999999</v>
      </c>
      <c r="I233" s="119">
        <v>0</v>
      </c>
      <c r="J233" s="119">
        <v>22.44</v>
      </c>
      <c r="K233" s="119">
        <f>SUM(tbAba02[[#This Row],[Liquido]:[INSS PREST]])</f>
        <v>204</v>
      </c>
      <c r="L233" s="119">
        <v>40.799999999999997</v>
      </c>
      <c r="M233" s="119">
        <f>tbAba02[[#This Row],[BRUTO]]+tbAba02[[#This Row],[INSS PATR]]</f>
        <v>244.8</v>
      </c>
    </row>
    <row r="234" spans="2:13" x14ac:dyDescent="0.2">
      <c r="B234" s="107">
        <f t="shared" si="3"/>
        <v>225</v>
      </c>
      <c r="C234" s="108">
        <v>43706</v>
      </c>
      <c r="D234" s="114" t="s">
        <v>1052</v>
      </c>
      <c r="E234" s="118">
        <v>43706</v>
      </c>
      <c r="F234" s="116" t="s">
        <v>422</v>
      </c>
      <c r="G234" s="119">
        <v>85.68</v>
      </c>
      <c r="H234" s="119">
        <v>5.0999999999999996</v>
      </c>
      <c r="I234" s="119">
        <v>0</v>
      </c>
      <c r="J234" s="119">
        <v>11.22</v>
      </c>
      <c r="K234" s="119">
        <f>SUM(tbAba02[[#This Row],[Liquido]:[INSS PREST]])</f>
        <v>102</v>
      </c>
      <c r="L234" s="119">
        <v>20.399999999999999</v>
      </c>
      <c r="M234" s="119">
        <f>tbAba02[[#This Row],[BRUTO]]+tbAba02[[#This Row],[INSS PATR]]</f>
        <v>122.4</v>
      </c>
    </row>
    <row r="235" spans="2:13" x14ac:dyDescent="0.2">
      <c r="B235" s="107">
        <f t="shared" si="3"/>
        <v>226</v>
      </c>
      <c r="C235" s="108">
        <v>43708</v>
      </c>
      <c r="D235" s="114" t="s">
        <v>1052</v>
      </c>
      <c r="E235" s="118">
        <v>43708</v>
      </c>
      <c r="F235" s="116" t="s">
        <v>423</v>
      </c>
      <c r="G235" s="119">
        <v>171.36</v>
      </c>
      <c r="H235" s="119">
        <v>10.199999999999999</v>
      </c>
      <c r="I235" s="119">
        <v>0</v>
      </c>
      <c r="J235" s="119">
        <v>22.44</v>
      </c>
      <c r="K235" s="119">
        <f>SUM(tbAba02[[#This Row],[Liquido]:[INSS PREST]])</f>
        <v>204</v>
      </c>
      <c r="L235" s="119">
        <v>40.799999999999997</v>
      </c>
      <c r="M235" s="119">
        <f>tbAba02[[#This Row],[BRUTO]]+tbAba02[[#This Row],[INSS PATR]]</f>
        <v>244.8</v>
      </c>
    </row>
    <row r="236" spans="2:13" x14ac:dyDescent="0.2">
      <c r="B236" s="107">
        <f t="shared" si="3"/>
        <v>227</v>
      </c>
      <c r="C236" s="108">
        <v>43707</v>
      </c>
      <c r="D236" s="114" t="s">
        <v>1055</v>
      </c>
      <c r="E236" s="118">
        <v>43707</v>
      </c>
      <c r="F236" s="116" t="s">
        <v>424</v>
      </c>
      <c r="G236" s="119">
        <v>100.8</v>
      </c>
      <c r="H236" s="119">
        <v>6</v>
      </c>
      <c r="I236" s="119">
        <v>0</v>
      </c>
      <c r="J236" s="119">
        <v>13.2</v>
      </c>
      <c r="K236" s="119">
        <f>SUM(tbAba02[[#This Row],[Liquido]:[INSS PREST]])</f>
        <v>120</v>
      </c>
      <c r="L236" s="119">
        <v>24</v>
      </c>
      <c r="M236" s="119">
        <f>tbAba02[[#This Row],[BRUTO]]+tbAba02[[#This Row],[INSS PATR]]</f>
        <v>144</v>
      </c>
    </row>
    <row r="237" spans="2:13" x14ac:dyDescent="0.2">
      <c r="B237" s="107">
        <f t="shared" si="3"/>
        <v>228</v>
      </c>
      <c r="C237" s="108">
        <v>43701</v>
      </c>
      <c r="D237" s="114" t="s">
        <v>1055</v>
      </c>
      <c r="E237" s="118">
        <v>43701</v>
      </c>
      <c r="F237" s="116" t="s">
        <v>425</v>
      </c>
      <c r="G237" s="119">
        <v>100.8</v>
      </c>
      <c r="H237" s="119">
        <v>6</v>
      </c>
      <c r="I237" s="119">
        <v>0</v>
      </c>
      <c r="J237" s="119">
        <v>13.2</v>
      </c>
      <c r="K237" s="119">
        <f>SUM(tbAba02[[#This Row],[Liquido]:[INSS PREST]])</f>
        <v>120</v>
      </c>
      <c r="L237" s="119">
        <v>24</v>
      </c>
      <c r="M237" s="119">
        <f>tbAba02[[#This Row],[BRUTO]]+tbAba02[[#This Row],[INSS PATR]]</f>
        <v>144</v>
      </c>
    </row>
    <row r="238" spans="2:13" x14ac:dyDescent="0.2">
      <c r="B238" s="107">
        <f t="shared" si="3"/>
        <v>229</v>
      </c>
      <c r="C238" s="108">
        <v>43707</v>
      </c>
      <c r="D238" s="114" t="s">
        <v>1055</v>
      </c>
      <c r="E238" s="118">
        <v>43707</v>
      </c>
      <c r="F238" s="116" t="s">
        <v>426</v>
      </c>
      <c r="G238" s="119">
        <v>100.8</v>
      </c>
      <c r="H238" s="119">
        <v>6</v>
      </c>
      <c r="I238" s="119">
        <v>0</v>
      </c>
      <c r="J238" s="119">
        <v>13.2</v>
      </c>
      <c r="K238" s="119">
        <f>SUM(tbAba02[[#This Row],[Liquido]:[INSS PREST]])</f>
        <v>120</v>
      </c>
      <c r="L238" s="119">
        <v>24</v>
      </c>
      <c r="M238" s="119">
        <f>tbAba02[[#This Row],[BRUTO]]+tbAba02[[#This Row],[INSS PATR]]</f>
        <v>144</v>
      </c>
    </row>
    <row r="239" spans="2:13" x14ac:dyDescent="0.2">
      <c r="B239" s="107">
        <f t="shared" ref="B239:B302" si="4">IF(ISNUMBER(B238),B238+1,1)</f>
        <v>230</v>
      </c>
      <c r="C239" s="108">
        <v>43701</v>
      </c>
      <c r="D239" s="114" t="s">
        <v>1055</v>
      </c>
      <c r="E239" s="118">
        <v>43701</v>
      </c>
      <c r="F239" s="116" t="s">
        <v>427</v>
      </c>
      <c r="G239" s="119">
        <v>100.8</v>
      </c>
      <c r="H239" s="119">
        <v>6</v>
      </c>
      <c r="I239" s="119">
        <v>0</v>
      </c>
      <c r="J239" s="119">
        <v>13.2</v>
      </c>
      <c r="K239" s="119">
        <f>SUM(tbAba02[[#This Row],[Liquido]:[INSS PREST]])</f>
        <v>120</v>
      </c>
      <c r="L239" s="119">
        <v>24</v>
      </c>
      <c r="M239" s="119">
        <f>tbAba02[[#This Row],[BRUTO]]+tbAba02[[#This Row],[INSS PATR]]</f>
        <v>144</v>
      </c>
    </row>
    <row r="240" spans="2:13" x14ac:dyDescent="0.2">
      <c r="B240" s="107">
        <f t="shared" si="4"/>
        <v>231</v>
      </c>
      <c r="C240" s="108">
        <v>43706</v>
      </c>
      <c r="D240" s="114" t="s">
        <v>1055</v>
      </c>
      <c r="E240" s="118">
        <v>43706</v>
      </c>
      <c r="F240" s="116" t="s">
        <v>428</v>
      </c>
      <c r="G240" s="119">
        <v>100.8</v>
      </c>
      <c r="H240" s="119">
        <v>6</v>
      </c>
      <c r="I240" s="119">
        <v>0</v>
      </c>
      <c r="J240" s="119">
        <v>13.2</v>
      </c>
      <c r="K240" s="119">
        <f>SUM(tbAba02[[#This Row],[Liquido]:[INSS PREST]])</f>
        <v>120</v>
      </c>
      <c r="L240" s="119">
        <v>24</v>
      </c>
      <c r="M240" s="119">
        <f>tbAba02[[#This Row],[BRUTO]]+tbAba02[[#This Row],[INSS PATR]]</f>
        <v>144</v>
      </c>
    </row>
    <row r="241" spans="2:13" x14ac:dyDescent="0.2">
      <c r="B241" s="107">
        <f t="shared" si="4"/>
        <v>232</v>
      </c>
      <c r="C241" s="108">
        <v>43706</v>
      </c>
      <c r="D241" s="114" t="s">
        <v>1055</v>
      </c>
      <c r="E241" s="118">
        <v>43706</v>
      </c>
      <c r="F241" s="116" t="s">
        <v>429</v>
      </c>
      <c r="G241" s="119">
        <v>100.8</v>
      </c>
      <c r="H241" s="119">
        <v>6</v>
      </c>
      <c r="I241" s="119">
        <v>0</v>
      </c>
      <c r="J241" s="119">
        <v>13.2</v>
      </c>
      <c r="K241" s="119">
        <f>SUM(tbAba02[[#This Row],[Liquido]:[INSS PREST]])</f>
        <v>120</v>
      </c>
      <c r="L241" s="119">
        <v>24</v>
      </c>
      <c r="M241" s="119">
        <f>tbAba02[[#This Row],[BRUTO]]+tbAba02[[#This Row],[INSS PATR]]</f>
        <v>144</v>
      </c>
    </row>
    <row r="242" spans="2:13" x14ac:dyDescent="0.2">
      <c r="B242" s="107">
        <f t="shared" si="4"/>
        <v>233</v>
      </c>
      <c r="C242" s="108">
        <v>43707</v>
      </c>
      <c r="D242" s="114" t="s">
        <v>1055</v>
      </c>
      <c r="E242" s="118">
        <v>43707</v>
      </c>
      <c r="F242" s="116" t="s">
        <v>430</v>
      </c>
      <c r="G242" s="119">
        <v>100.8</v>
      </c>
      <c r="H242" s="119">
        <v>6</v>
      </c>
      <c r="I242" s="119">
        <v>0</v>
      </c>
      <c r="J242" s="119">
        <v>13.2</v>
      </c>
      <c r="K242" s="119">
        <f>SUM(tbAba02[[#This Row],[Liquido]:[INSS PREST]])</f>
        <v>120</v>
      </c>
      <c r="L242" s="119">
        <v>24</v>
      </c>
      <c r="M242" s="119">
        <f>tbAba02[[#This Row],[BRUTO]]+tbAba02[[#This Row],[INSS PATR]]</f>
        <v>144</v>
      </c>
    </row>
    <row r="243" spans="2:13" x14ac:dyDescent="0.2">
      <c r="B243" s="107">
        <f t="shared" si="4"/>
        <v>234</v>
      </c>
      <c r="C243" s="108">
        <v>43704</v>
      </c>
      <c r="D243" s="114" t="s">
        <v>1055</v>
      </c>
      <c r="E243" s="118">
        <v>43704</v>
      </c>
      <c r="F243" s="116" t="s">
        <v>431</v>
      </c>
      <c r="G243" s="119">
        <v>100.8</v>
      </c>
      <c r="H243" s="119">
        <v>6</v>
      </c>
      <c r="I243" s="119">
        <v>0</v>
      </c>
      <c r="J243" s="119">
        <v>13.2</v>
      </c>
      <c r="K243" s="119">
        <f>SUM(tbAba02[[#This Row],[Liquido]:[INSS PREST]])</f>
        <v>120</v>
      </c>
      <c r="L243" s="119">
        <v>24</v>
      </c>
      <c r="M243" s="119">
        <f>tbAba02[[#This Row],[BRUTO]]+tbAba02[[#This Row],[INSS PATR]]</f>
        <v>144</v>
      </c>
    </row>
    <row r="244" spans="2:13" x14ac:dyDescent="0.2">
      <c r="B244" s="107">
        <f t="shared" si="4"/>
        <v>235</v>
      </c>
      <c r="C244" s="108">
        <v>43706</v>
      </c>
      <c r="D244" s="114" t="s">
        <v>1055</v>
      </c>
      <c r="E244" s="118">
        <v>43706</v>
      </c>
      <c r="F244" s="116" t="s">
        <v>432</v>
      </c>
      <c r="G244" s="119">
        <v>100.8</v>
      </c>
      <c r="H244" s="119">
        <v>6</v>
      </c>
      <c r="I244" s="119">
        <v>0</v>
      </c>
      <c r="J244" s="119">
        <v>13.2</v>
      </c>
      <c r="K244" s="119">
        <f>SUM(tbAba02[[#This Row],[Liquido]:[INSS PREST]])</f>
        <v>120</v>
      </c>
      <c r="L244" s="119">
        <v>24</v>
      </c>
      <c r="M244" s="119">
        <f>tbAba02[[#This Row],[BRUTO]]+tbAba02[[#This Row],[INSS PATR]]</f>
        <v>144</v>
      </c>
    </row>
    <row r="245" spans="2:13" x14ac:dyDescent="0.2">
      <c r="B245" s="107">
        <f t="shared" si="4"/>
        <v>236</v>
      </c>
      <c r="C245" s="108">
        <v>43704</v>
      </c>
      <c r="D245" s="114" t="s">
        <v>1055</v>
      </c>
      <c r="E245" s="118">
        <v>43704</v>
      </c>
      <c r="F245" s="116" t="s">
        <v>433</v>
      </c>
      <c r="G245" s="119">
        <v>100.8</v>
      </c>
      <c r="H245" s="119">
        <v>6</v>
      </c>
      <c r="I245" s="119">
        <v>0</v>
      </c>
      <c r="J245" s="119">
        <v>13.2</v>
      </c>
      <c r="K245" s="119">
        <f>SUM(tbAba02[[#This Row],[Liquido]:[INSS PREST]])</f>
        <v>120</v>
      </c>
      <c r="L245" s="119">
        <v>24</v>
      </c>
      <c r="M245" s="119">
        <f>tbAba02[[#This Row],[BRUTO]]+tbAba02[[#This Row],[INSS PATR]]</f>
        <v>144</v>
      </c>
    </row>
    <row r="246" spans="2:13" x14ac:dyDescent="0.2">
      <c r="B246" s="107">
        <f t="shared" si="4"/>
        <v>237</v>
      </c>
      <c r="C246" s="108">
        <v>43706</v>
      </c>
      <c r="D246" s="114" t="s">
        <v>1055</v>
      </c>
      <c r="E246" s="118">
        <v>43706</v>
      </c>
      <c r="F246" s="116" t="s">
        <v>434</v>
      </c>
      <c r="G246" s="119">
        <v>100.8</v>
      </c>
      <c r="H246" s="119">
        <v>6</v>
      </c>
      <c r="I246" s="119">
        <v>0</v>
      </c>
      <c r="J246" s="119">
        <v>13.2</v>
      </c>
      <c r="K246" s="119">
        <f>SUM(tbAba02[[#This Row],[Liquido]:[INSS PREST]])</f>
        <v>120</v>
      </c>
      <c r="L246" s="119">
        <v>24</v>
      </c>
      <c r="M246" s="119">
        <f>tbAba02[[#This Row],[BRUTO]]+tbAba02[[#This Row],[INSS PATR]]</f>
        <v>144</v>
      </c>
    </row>
    <row r="247" spans="2:13" x14ac:dyDescent="0.2">
      <c r="B247" s="107">
        <f t="shared" si="4"/>
        <v>238</v>
      </c>
      <c r="C247" s="108">
        <v>43704</v>
      </c>
      <c r="D247" s="114" t="s">
        <v>1055</v>
      </c>
      <c r="E247" s="118">
        <v>43704</v>
      </c>
      <c r="F247" s="116" t="s">
        <v>435</v>
      </c>
      <c r="G247" s="119">
        <v>100.8</v>
      </c>
      <c r="H247" s="119">
        <v>6</v>
      </c>
      <c r="I247" s="119">
        <v>0</v>
      </c>
      <c r="J247" s="119">
        <v>13.2</v>
      </c>
      <c r="K247" s="119">
        <f>SUM(tbAba02[[#This Row],[Liquido]:[INSS PREST]])</f>
        <v>120</v>
      </c>
      <c r="L247" s="119">
        <v>24</v>
      </c>
      <c r="M247" s="119">
        <f>tbAba02[[#This Row],[BRUTO]]+tbAba02[[#This Row],[INSS PATR]]</f>
        <v>144</v>
      </c>
    </row>
    <row r="248" spans="2:13" x14ac:dyDescent="0.2">
      <c r="B248" s="107">
        <f t="shared" si="4"/>
        <v>239</v>
      </c>
      <c r="C248" s="108">
        <v>43707</v>
      </c>
      <c r="D248" s="114" t="s">
        <v>1055</v>
      </c>
      <c r="E248" s="118">
        <v>43707</v>
      </c>
      <c r="F248" s="116" t="s">
        <v>436</v>
      </c>
      <c r="G248" s="119">
        <v>100.8</v>
      </c>
      <c r="H248" s="119">
        <v>6</v>
      </c>
      <c r="I248" s="119">
        <v>0</v>
      </c>
      <c r="J248" s="119">
        <v>13.2</v>
      </c>
      <c r="K248" s="119">
        <f>SUM(tbAba02[[#This Row],[Liquido]:[INSS PREST]])</f>
        <v>120</v>
      </c>
      <c r="L248" s="119">
        <v>24</v>
      </c>
      <c r="M248" s="119">
        <f>tbAba02[[#This Row],[BRUTO]]+tbAba02[[#This Row],[INSS PATR]]</f>
        <v>144</v>
      </c>
    </row>
    <row r="249" spans="2:13" x14ac:dyDescent="0.2">
      <c r="B249" s="107">
        <f t="shared" si="4"/>
        <v>240</v>
      </c>
      <c r="C249" s="108">
        <v>43706</v>
      </c>
      <c r="D249" s="114" t="s">
        <v>1055</v>
      </c>
      <c r="E249" s="118">
        <v>43706</v>
      </c>
      <c r="F249" s="116" t="s">
        <v>437</v>
      </c>
      <c r="G249" s="119">
        <v>100.8</v>
      </c>
      <c r="H249" s="119">
        <v>6</v>
      </c>
      <c r="I249" s="119">
        <v>0</v>
      </c>
      <c r="J249" s="119">
        <v>13.2</v>
      </c>
      <c r="K249" s="119">
        <f>SUM(tbAba02[[#This Row],[Liquido]:[INSS PREST]])</f>
        <v>120</v>
      </c>
      <c r="L249" s="119">
        <v>24</v>
      </c>
      <c r="M249" s="119">
        <f>tbAba02[[#This Row],[BRUTO]]+tbAba02[[#This Row],[INSS PATR]]</f>
        <v>144</v>
      </c>
    </row>
    <row r="250" spans="2:13" x14ac:dyDescent="0.2">
      <c r="B250" s="107">
        <f t="shared" si="4"/>
        <v>241</v>
      </c>
      <c r="C250" s="108">
        <v>43703</v>
      </c>
      <c r="D250" s="114" t="s">
        <v>1055</v>
      </c>
      <c r="E250" s="118">
        <v>43703</v>
      </c>
      <c r="F250" s="116" t="s">
        <v>438</v>
      </c>
      <c r="G250" s="119">
        <v>100.8</v>
      </c>
      <c r="H250" s="119">
        <v>6</v>
      </c>
      <c r="I250" s="119">
        <v>0</v>
      </c>
      <c r="J250" s="119">
        <v>13.2</v>
      </c>
      <c r="K250" s="119">
        <f>SUM(tbAba02[[#This Row],[Liquido]:[INSS PREST]])</f>
        <v>120</v>
      </c>
      <c r="L250" s="119">
        <v>24</v>
      </c>
      <c r="M250" s="119">
        <f>tbAba02[[#This Row],[BRUTO]]+tbAba02[[#This Row],[INSS PATR]]</f>
        <v>144</v>
      </c>
    </row>
    <row r="251" spans="2:13" x14ac:dyDescent="0.2">
      <c r="B251" s="107">
        <f t="shared" si="4"/>
        <v>242</v>
      </c>
      <c r="C251" s="108">
        <v>43707</v>
      </c>
      <c r="D251" s="114" t="s">
        <v>1055</v>
      </c>
      <c r="E251" s="118">
        <v>43707</v>
      </c>
      <c r="F251" s="116" t="s">
        <v>439</v>
      </c>
      <c r="G251" s="119">
        <v>100.8</v>
      </c>
      <c r="H251" s="119">
        <v>6</v>
      </c>
      <c r="I251" s="119">
        <v>0</v>
      </c>
      <c r="J251" s="119">
        <v>13.2</v>
      </c>
      <c r="K251" s="119">
        <f>SUM(tbAba02[[#This Row],[Liquido]:[INSS PREST]])</f>
        <v>120</v>
      </c>
      <c r="L251" s="119">
        <v>24</v>
      </c>
      <c r="M251" s="119">
        <f>tbAba02[[#This Row],[BRUTO]]+tbAba02[[#This Row],[INSS PATR]]</f>
        <v>144</v>
      </c>
    </row>
    <row r="252" spans="2:13" x14ac:dyDescent="0.2">
      <c r="B252" s="107">
        <f t="shared" si="4"/>
        <v>243</v>
      </c>
      <c r="C252" s="108">
        <v>43707</v>
      </c>
      <c r="D252" s="114" t="s">
        <v>1055</v>
      </c>
      <c r="E252" s="118">
        <v>43707</v>
      </c>
      <c r="F252" s="116" t="s">
        <v>440</v>
      </c>
      <c r="G252" s="119">
        <v>100.8</v>
      </c>
      <c r="H252" s="119">
        <v>6</v>
      </c>
      <c r="I252" s="119">
        <v>0</v>
      </c>
      <c r="J252" s="119">
        <v>13.2</v>
      </c>
      <c r="K252" s="119">
        <f>SUM(tbAba02[[#This Row],[Liquido]:[INSS PREST]])</f>
        <v>120</v>
      </c>
      <c r="L252" s="119">
        <v>24</v>
      </c>
      <c r="M252" s="119">
        <f>tbAba02[[#This Row],[BRUTO]]+tbAba02[[#This Row],[INSS PATR]]</f>
        <v>144</v>
      </c>
    </row>
    <row r="253" spans="2:13" x14ac:dyDescent="0.2">
      <c r="B253" s="107">
        <f t="shared" si="4"/>
        <v>244</v>
      </c>
      <c r="C253" s="108">
        <v>43707</v>
      </c>
      <c r="D253" s="114" t="s">
        <v>1055</v>
      </c>
      <c r="E253" s="118">
        <v>43707</v>
      </c>
      <c r="F253" s="116" t="s">
        <v>441</v>
      </c>
      <c r="G253" s="119">
        <v>100.8</v>
      </c>
      <c r="H253" s="119">
        <v>6</v>
      </c>
      <c r="I253" s="119">
        <v>0</v>
      </c>
      <c r="J253" s="119">
        <v>13.2</v>
      </c>
      <c r="K253" s="119">
        <f>SUM(tbAba02[[#This Row],[Liquido]:[INSS PREST]])</f>
        <v>120</v>
      </c>
      <c r="L253" s="119">
        <v>24</v>
      </c>
      <c r="M253" s="119">
        <f>tbAba02[[#This Row],[BRUTO]]+tbAba02[[#This Row],[INSS PATR]]</f>
        <v>144</v>
      </c>
    </row>
    <row r="254" spans="2:13" x14ac:dyDescent="0.2">
      <c r="B254" s="107">
        <f t="shared" si="4"/>
        <v>245</v>
      </c>
      <c r="C254" s="108">
        <v>43706</v>
      </c>
      <c r="D254" s="114" t="s">
        <v>1055</v>
      </c>
      <c r="E254" s="118">
        <v>43706</v>
      </c>
      <c r="F254" s="116" t="s">
        <v>442</v>
      </c>
      <c r="G254" s="119">
        <v>100.8</v>
      </c>
      <c r="H254" s="119">
        <v>6</v>
      </c>
      <c r="I254" s="119">
        <v>0</v>
      </c>
      <c r="J254" s="119">
        <v>13.2</v>
      </c>
      <c r="K254" s="119">
        <f>SUM(tbAba02[[#This Row],[Liquido]:[INSS PREST]])</f>
        <v>120</v>
      </c>
      <c r="L254" s="119">
        <v>24</v>
      </c>
      <c r="M254" s="119">
        <f>tbAba02[[#This Row],[BRUTO]]+tbAba02[[#This Row],[INSS PATR]]</f>
        <v>144</v>
      </c>
    </row>
    <row r="255" spans="2:13" x14ac:dyDescent="0.2">
      <c r="B255" s="107">
        <f t="shared" si="4"/>
        <v>246</v>
      </c>
      <c r="C255" s="108">
        <v>43701</v>
      </c>
      <c r="D255" s="114" t="s">
        <v>1055</v>
      </c>
      <c r="E255" s="118">
        <v>43701</v>
      </c>
      <c r="F255" s="116" t="s">
        <v>443</v>
      </c>
      <c r="G255" s="119">
        <v>201.6</v>
      </c>
      <c r="H255" s="119">
        <v>12</v>
      </c>
      <c r="I255" s="119">
        <v>0</v>
      </c>
      <c r="J255" s="119">
        <v>26.4</v>
      </c>
      <c r="K255" s="119">
        <f>SUM(tbAba02[[#This Row],[Liquido]:[INSS PREST]])</f>
        <v>240</v>
      </c>
      <c r="L255" s="119">
        <v>48</v>
      </c>
      <c r="M255" s="119">
        <f>tbAba02[[#This Row],[BRUTO]]+tbAba02[[#This Row],[INSS PATR]]</f>
        <v>288</v>
      </c>
    </row>
    <row r="256" spans="2:13" x14ac:dyDescent="0.2">
      <c r="B256" s="107">
        <f t="shared" si="4"/>
        <v>247</v>
      </c>
      <c r="C256" s="108">
        <v>43700</v>
      </c>
      <c r="D256" s="114" t="s">
        <v>1055</v>
      </c>
      <c r="E256" s="118">
        <v>43700</v>
      </c>
      <c r="F256" s="116" t="s">
        <v>444</v>
      </c>
      <c r="G256" s="119">
        <v>201.6</v>
      </c>
      <c r="H256" s="119">
        <v>12</v>
      </c>
      <c r="I256" s="119">
        <v>0</v>
      </c>
      <c r="J256" s="119">
        <v>26.4</v>
      </c>
      <c r="K256" s="119">
        <f>SUM(tbAba02[[#This Row],[Liquido]:[INSS PREST]])</f>
        <v>240</v>
      </c>
      <c r="L256" s="119">
        <v>48</v>
      </c>
      <c r="M256" s="119">
        <f>tbAba02[[#This Row],[BRUTO]]+tbAba02[[#This Row],[INSS PATR]]</f>
        <v>288</v>
      </c>
    </row>
    <row r="257" spans="2:13" x14ac:dyDescent="0.2">
      <c r="B257" s="107">
        <f t="shared" si="4"/>
        <v>248</v>
      </c>
      <c r="C257" s="108">
        <v>43700</v>
      </c>
      <c r="D257" s="114" t="s">
        <v>1055</v>
      </c>
      <c r="E257" s="118">
        <v>43700</v>
      </c>
      <c r="F257" s="116" t="s">
        <v>445</v>
      </c>
      <c r="G257" s="119">
        <v>201.6</v>
      </c>
      <c r="H257" s="119">
        <v>12</v>
      </c>
      <c r="I257" s="119">
        <v>0</v>
      </c>
      <c r="J257" s="119">
        <v>26.4</v>
      </c>
      <c r="K257" s="119">
        <f>SUM(tbAba02[[#This Row],[Liquido]:[INSS PREST]])</f>
        <v>240</v>
      </c>
      <c r="L257" s="119">
        <v>48</v>
      </c>
      <c r="M257" s="119">
        <f>tbAba02[[#This Row],[BRUTO]]+tbAba02[[#This Row],[INSS PATR]]</f>
        <v>288</v>
      </c>
    </row>
    <row r="258" spans="2:13" x14ac:dyDescent="0.2">
      <c r="B258" s="107">
        <f t="shared" si="4"/>
        <v>249</v>
      </c>
      <c r="C258" s="108">
        <v>43700</v>
      </c>
      <c r="D258" s="114" t="s">
        <v>1058</v>
      </c>
      <c r="E258" s="118">
        <v>43700</v>
      </c>
      <c r="F258" s="116" t="s">
        <v>446</v>
      </c>
      <c r="G258" s="119">
        <v>126</v>
      </c>
      <c r="H258" s="119">
        <v>7.5</v>
      </c>
      <c r="I258" s="119">
        <v>0</v>
      </c>
      <c r="J258" s="119">
        <v>16.5</v>
      </c>
      <c r="K258" s="119">
        <f>SUM(tbAba02[[#This Row],[Liquido]:[INSS PREST]])</f>
        <v>150</v>
      </c>
      <c r="L258" s="119">
        <v>30</v>
      </c>
      <c r="M258" s="119">
        <f>tbAba02[[#This Row],[BRUTO]]+tbAba02[[#This Row],[INSS PATR]]</f>
        <v>180</v>
      </c>
    </row>
    <row r="259" spans="2:13" x14ac:dyDescent="0.2">
      <c r="B259" s="107">
        <f t="shared" si="4"/>
        <v>250</v>
      </c>
      <c r="C259" s="108">
        <v>43700</v>
      </c>
      <c r="D259" s="114" t="s">
        <v>1058</v>
      </c>
      <c r="E259" s="118">
        <v>43700</v>
      </c>
      <c r="F259" s="116" t="s">
        <v>447</v>
      </c>
      <c r="G259" s="119">
        <v>252</v>
      </c>
      <c r="H259" s="119">
        <v>15</v>
      </c>
      <c r="I259" s="119">
        <v>0</v>
      </c>
      <c r="J259" s="119">
        <v>33</v>
      </c>
      <c r="K259" s="119">
        <f>SUM(tbAba02[[#This Row],[Liquido]:[INSS PREST]])</f>
        <v>300</v>
      </c>
      <c r="L259" s="119">
        <v>60</v>
      </c>
      <c r="M259" s="119">
        <f>tbAba02[[#This Row],[BRUTO]]+tbAba02[[#This Row],[INSS PATR]]</f>
        <v>360</v>
      </c>
    </row>
    <row r="260" spans="2:13" x14ac:dyDescent="0.2">
      <c r="B260" s="107">
        <f t="shared" si="4"/>
        <v>251</v>
      </c>
      <c r="C260" s="108">
        <v>43707</v>
      </c>
      <c r="D260" s="114" t="s">
        <v>1058</v>
      </c>
      <c r="E260" s="118">
        <v>43707</v>
      </c>
      <c r="F260" s="116" t="s">
        <v>448</v>
      </c>
      <c r="G260" s="119">
        <v>126</v>
      </c>
      <c r="H260" s="119">
        <v>7.5</v>
      </c>
      <c r="I260" s="119">
        <v>0</v>
      </c>
      <c r="J260" s="119">
        <v>16.5</v>
      </c>
      <c r="K260" s="119">
        <f>SUM(tbAba02[[#This Row],[Liquido]:[INSS PREST]])</f>
        <v>150</v>
      </c>
      <c r="L260" s="119">
        <v>30</v>
      </c>
      <c r="M260" s="119">
        <f>tbAba02[[#This Row],[BRUTO]]+tbAba02[[#This Row],[INSS PATR]]</f>
        <v>180</v>
      </c>
    </row>
    <row r="261" spans="2:13" x14ac:dyDescent="0.2">
      <c r="B261" s="107">
        <f t="shared" si="4"/>
        <v>252</v>
      </c>
      <c r="C261" s="108">
        <v>43707</v>
      </c>
      <c r="D261" s="114" t="s">
        <v>1058</v>
      </c>
      <c r="E261" s="118">
        <v>43707</v>
      </c>
      <c r="F261" s="116" t="s">
        <v>449</v>
      </c>
      <c r="G261" s="119">
        <v>126</v>
      </c>
      <c r="H261" s="119">
        <v>7.5</v>
      </c>
      <c r="I261" s="119">
        <v>0</v>
      </c>
      <c r="J261" s="119">
        <v>16.5</v>
      </c>
      <c r="K261" s="119">
        <f>SUM(tbAba02[[#This Row],[Liquido]:[INSS PREST]])</f>
        <v>150</v>
      </c>
      <c r="L261" s="119">
        <v>30</v>
      </c>
      <c r="M261" s="119">
        <f>tbAba02[[#This Row],[BRUTO]]+tbAba02[[#This Row],[INSS PATR]]</f>
        <v>180</v>
      </c>
    </row>
    <row r="262" spans="2:13" x14ac:dyDescent="0.2">
      <c r="B262" s="107">
        <f t="shared" si="4"/>
        <v>253</v>
      </c>
      <c r="C262" s="108">
        <v>43708</v>
      </c>
      <c r="D262" s="114" t="s">
        <v>1058</v>
      </c>
      <c r="E262" s="118">
        <v>43708</v>
      </c>
      <c r="F262" s="116" t="s">
        <v>450</v>
      </c>
      <c r="G262" s="119">
        <v>126</v>
      </c>
      <c r="H262" s="119">
        <v>7.5</v>
      </c>
      <c r="I262" s="119">
        <v>0</v>
      </c>
      <c r="J262" s="119">
        <v>16.5</v>
      </c>
      <c r="K262" s="119">
        <f>SUM(tbAba02[[#This Row],[Liquido]:[INSS PREST]])</f>
        <v>150</v>
      </c>
      <c r="L262" s="119">
        <v>30</v>
      </c>
      <c r="M262" s="119">
        <f>tbAba02[[#This Row],[BRUTO]]+tbAba02[[#This Row],[INSS PATR]]</f>
        <v>180</v>
      </c>
    </row>
    <row r="263" spans="2:13" x14ac:dyDescent="0.2">
      <c r="B263" s="107">
        <f t="shared" si="4"/>
        <v>254</v>
      </c>
      <c r="C263" s="108">
        <v>43704</v>
      </c>
      <c r="D263" s="114" t="s">
        <v>1058</v>
      </c>
      <c r="E263" s="118">
        <v>43704</v>
      </c>
      <c r="F263" s="116" t="s">
        <v>451</v>
      </c>
      <c r="G263" s="119">
        <v>126</v>
      </c>
      <c r="H263" s="119">
        <v>7.5</v>
      </c>
      <c r="I263" s="119">
        <v>0</v>
      </c>
      <c r="J263" s="119">
        <v>16.5</v>
      </c>
      <c r="K263" s="119">
        <f>SUM(tbAba02[[#This Row],[Liquido]:[INSS PREST]])</f>
        <v>150</v>
      </c>
      <c r="L263" s="119">
        <v>30</v>
      </c>
      <c r="M263" s="119">
        <f>tbAba02[[#This Row],[BRUTO]]+tbAba02[[#This Row],[INSS PATR]]</f>
        <v>180</v>
      </c>
    </row>
    <row r="264" spans="2:13" x14ac:dyDescent="0.2">
      <c r="B264" s="107">
        <f t="shared" si="4"/>
        <v>255</v>
      </c>
      <c r="C264" s="108">
        <v>43707</v>
      </c>
      <c r="D264" s="114" t="s">
        <v>1053</v>
      </c>
      <c r="E264" s="118">
        <v>43707</v>
      </c>
      <c r="F264" s="116" t="s">
        <v>169</v>
      </c>
      <c r="G264" s="119">
        <v>420</v>
      </c>
      <c r="H264" s="119">
        <v>25</v>
      </c>
      <c r="I264" s="119">
        <v>0</v>
      </c>
      <c r="J264" s="119">
        <v>55</v>
      </c>
      <c r="K264" s="119">
        <f>SUM(tbAba02[[#This Row],[Liquido]:[INSS PREST]])</f>
        <v>500</v>
      </c>
      <c r="L264" s="119">
        <v>100</v>
      </c>
      <c r="M264" s="119">
        <f>tbAba02[[#This Row],[BRUTO]]+tbAba02[[#This Row],[INSS PATR]]</f>
        <v>600</v>
      </c>
    </row>
    <row r="265" spans="2:13" x14ac:dyDescent="0.2">
      <c r="B265" s="107">
        <f t="shared" si="4"/>
        <v>256</v>
      </c>
      <c r="C265" s="108">
        <v>43701</v>
      </c>
      <c r="D265" s="114" t="s">
        <v>1059</v>
      </c>
      <c r="E265" s="118">
        <v>43701</v>
      </c>
      <c r="F265" s="116" t="s">
        <v>452</v>
      </c>
      <c r="G265" s="119">
        <v>85.68</v>
      </c>
      <c r="H265" s="119">
        <v>5.0999999999999996</v>
      </c>
      <c r="I265" s="119">
        <v>0</v>
      </c>
      <c r="J265" s="119">
        <v>11.22</v>
      </c>
      <c r="K265" s="119">
        <f>SUM(tbAba02[[#This Row],[Liquido]:[INSS PREST]])</f>
        <v>102</v>
      </c>
      <c r="L265" s="119">
        <v>20.399999999999999</v>
      </c>
      <c r="M265" s="119">
        <f>tbAba02[[#This Row],[BRUTO]]+tbAba02[[#This Row],[INSS PATR]]</f>
        <v>122.4</v>
      </c>
    </row>
    <row r="266" spans="2:13" x14ac:dyDescent="0.2">
      <c r="B266" s="107">
        <f t="shared" si="4"/>
        <v>257</v>
      </c>
      <c r="C266" s="108">
        <v>43703</v>
      </c>
      <c r="D266" s="114" t="s">
        <v>1059</v>
      </c>
      <c r="E266" s="118">
        <v>43703</v>
      </c>
      <c r="F266" s="116" t="s">
        <v>453</v>
      </c>
      <c r="G266" s="119">
        <v>85.68</v>
      </c>
      <c r="H266" s="119">
        <v>5.0999999999999996</v>
      </c>
      <c r="I266" s="119">
        <v>0</v>
      </c>
      <c r="J266" s="119">
        <v>11.22</v>
      </c>
      <c r="K266" s="119">
        <f>SUM(tbAba02[[#This Row],[Liquido]:[INSS PREST]])</f>
        <v>102</v>
      </c>
      <c r="L266" s="119">
        <v>20.399999999999999</v>
      </c>
      <c r="M266" s="119">
        <f>tbAba02[[#This Row],[BRUTO]]+tbAba02[[#This Row],[INSS PATR]]</f>
        <v>122.4</v>
      </c>
    </row>
    <row r="267" spans="2:13" x14ac:dyDescent="0.2">
      <c r="B267" s="107">
        <f t="shared" si="4"/>
        <v>258</v>
      </c>
      <c r="C267" s="108">
        <v>43701</v>
      </c>
      <c r="D267" s="114" t="s">
        <v>1059</v>
      </c>
      <c r="E267" s="118">
        <v>43701</v>
      </c>
      <c r="F267" s="116" t="s">
        <v>454</v>
      </c>
      <c r="G267" s="119">
        <v>85.68</v>
      </c>
      <c r="H267" s="119">
        <v>5.0999999999999996</v>
      </c>
      <c r="I267" s="119">
        <v>0</v>
      </c>
      <c r="J267" s="119">
        <v>11.22</v>
      </c>
      <c r="K267" s="119">
        <f>SUM(tbAba02[[#This Row],[Liquido]:[INSS PREST]])</f>
        <v>102</v>
      </c>
      <c r="L267" s="119">
        <v>20.399999999999999</v>
      </c>
      <c r="M267" s="119">
        <f>tbAba02[[#This Row],[BRUTO]]+tbAba02[[#This Row],[INSS PATR]]</f>
        <v>122.4</v>
      </c>
    </row>
    <row r="268" spans="2:13" x14ac:dyDescent="0.2">
      <c r="B268" s="107">
        <f t="shared" si="4"/>
        <v>259</v>
      </c>
      <c r="C268" s="108">
        <v>43707</v>
      </c>
      <c r="D268" s="114" t="s">
        <v>1059</v>
      </c>
      <c r="E268" s="118">
        <v>43707</v>
      </c>
      <c r="F268" s="116" t="s">
        <v>455</v>
      </c>
      <c r="G268" s="119">
        <v>85.68</v>
      </c>
      <c r="H268" s="119">
        <v>5.0999999999999996</v>
      </c>
      <c r="I268" s="119">
        <v>0</v>
      </c>
      <c r="J268" s="119">
        <v>11.22</v>
      </c>
      <c r="K268" s="119">
        <f>SUM(tbAba02[[#This Row],[Liquido]:[INSS PREST]])</f>
        <v>102</v>
      </c>
      <c r="L268" s="119">
        <v>20.399999999999999</v>
      </c>
      <c r="M268" s="119">
        <f>tbAba02[[#This Row],[BRUTO]]+tbAba02[[#This Row],[INSS PATR]]</f>
        <v>122.4</v>
      </c>
    </row>
    <row r="269" spans="2:13" x14ac:dyDescent="0.2">
      <c r="B269" s="107">
        <f t="shared" si="4"/>
        <v>260</v>
      </c>
      <c r="C269" s="108">
        <v>43706</v>
      </c>
      <c r="D269" s="114" t="s">
        <v>1059</v>
      </c>
      <c r="E269" s="118">
        <v>43706</v>
      </c>
      <c r="F269" s="116" t="s">
        <v>456</v>
      </c>
      <c r="G269" s="119">
        <v>85.68</v>
      </c>
      <c r="H269" s="119">
        <v>5.0999999999999996</v>
      </c>
      <c r="I269" s="119">
        <v>0</v>
      </c>
      <c r="J269" s="119">
        <v>11.22</v>
      </c>
      <c r="K269" s="119">
        <f>SUM(tbAba02[[#This Row],[Liquido]:[INSS PREST]])</f>
        <v>102</v>
      </c>
      <c r="L269" s="119">
        <v>20.399999999999999</v>
      </c>
      <c r="M269" s="119">
        <f>tbAba02[[#This Row],[BRUTO]]+tbAba02[[#This Row],[INSS PATR]]</f>
        <v>122.4</v>
      </c>
    </row>
    <row r="270" spans="2:13" x14ac:dyDescent="0.2">
      <c r="B270" s="107">
        <f t="shared" si="4"/>
        <v>261</v>
      </c>
      <c r="C270" s="108">
        <v>43706</v>
      </c>
      <c r="D270" s="114" t="s">
        <v>1059</v>
      </c>
      <c r="E270" s="118">
        <v>43706</v>
      </c>
      <c r="F270" s="116" t="s">
        <v>457</v>
      </c>
      <c r="G270" s="119">
        <v>85.68</v>
      </c>
      <c r="H270" s="119">
        <v>5.0999999999999996</v>
      </c>
      <c r="I270" s="119">
        <v>0</v>
      </c>
      <c r="J270" s="119">
        <v>11.22</v>
      </c>
      <c r="K270" s="119">
        <f>SUM(tbAba02[[#This Row],[Liquido]:[INSS PREST]])</f>
        <v>102</v>
      </c>
      <c r="L270" s="119">
        <v>20.399999999999999</v>
      </c>
      <c r="M270" s="119">
        <f>tbAba02[[#This Row],[BRUTO]]+tbAba02[[#This Row],[INSS PATR]]</f>
        <v>122.4</v>
      </c>
    </row>
    <row r="271" spans="2:13" x14ac:dyDescent="0.2">
      <c r="B271" s="107">
        <f t="shared" si="4"/>
        <v>262</v>
      </c>
      <c r="C271" s="108">
        <v>43701</v>
      </c>
      <c r="D271" s="114" t="s">
        <v>1059</v>
      </c>
      <c r="E271" s="118">
        <v>43701</v>
      </c>
      <c r="F271" s="116" t="s">
        <v>458</v>
      </c>
      <c r="G271" s="119">
        <v>85.68</v>
      </c>
      <c r="H271" s="119">
        <v>5.0999999999999996</v>
      </c>
      <c r="I271" s="119">
        <v>0</v>
      </c>
      <c r="J271" s="119">
        <v>11.22</v>
      </c>
      <c r="K271" s="119">
        <f>SUM(tbAba02[[#This Row],[Liquido]:[INSS PREST]])</f>
        <v>102</v>
      </c>
      <c r="L271" s="119">
        <v>20.399999999999999</v>
      </c>
      <c r="M271" s="119">
        <f>tbAba02[[#This Row],[BRUTO]]+tbAba02[[#This Row],[INSS PATR]]</f>
        <v>122.4</v>
      </c>
    </row>
    <row r="272" spans="2:13" x14ac:dyDescent="0.2">
      <c r="B272" s="107">
        <f t="shared" si="4"/>
        <v>263</v>
      </c>
      <c r="C272" s="108">
        <v>43701</v>
      </c>
      <c r="D272" s="114" t="s">
        <v>1059</v>
      </c>
      <c r="E272" s="118">
        <v>43701</v>
      </c>
      <c r="F272" s="116" t="s">
        <v>459</v>
      </c>
      <c r="G272" s="119">
        <v>85.68</v>
      </c>
      <c r="H272" s="119">
        <v>5.0999999999999996</v>
      </c>
      <c r="I272" s="119">
        <v>0</v>
      </c>
      <c r="J272" s="119">
        <v>11.22</v>
      </c>
      <c r="K272" s="119">
        <f>SUM(tbAba02[[#This Row],[Liquido]:[INSS PREST]])</f>
        <v>102</v>
      </c>
      <c r="L272" s="119">
        <v>20.399999999999999</v>
      </c>
      <c r="M272" s="119">
        <f>tbAba02[[#This Row],[BRUTO]]+tbAba02[[#This Row],[INSS PATR]]</f>
        <v>122.4</v>
      </c>
    </row>
    <row r="273" spans="2:13" x14ac:dyDescent="0.2">
      <c r="B273" s="107">
        <f t="shared" si="4"/>
        <v>264</v>
      </c>
      <c r="C273" s="108">
        <v>43701</v>
      </c>
      <c r="D273" s="114" t="s">
        <v>1059</v>
      </c>
      <c r="E273" s="118">
        <v>43701</v>
      </c>
      <c r="F273" s="116" t="s">
        <v>460</v>
      </c>
      <c r="G273" s="119">
        <v>85.68</v>
      </c>
      <c r="H273" s="119">
        <v>5.0999999999999996</v>
      </c>
      <c r="I273" s="119">
        <v>0</v>
      </c>
      <c r="J273" s="119">
        <v>11.22</v>
      </c>
      <c r="K273" s="119">
        <f>SUM(tbAba02[[#This Row],[Liquido]:[INSS PREST]])</f>
        <v>102</v>
      </c>
      <c r="L273" s="119">
        <v>20.399999999999999</v>
      </c>
      <c r="M273" s="119">
        <f>tbAba02[[#This Row],[BRUTO]]+tbAba02[[#This Row],[INSS PATR]]</f>
        <v>122.4</v>
      </c>
    </row>
    <row r="274" spans="2:13" x14ac:dyDescent="0.2">
      <c r="B274" s="107">
        <f t="shared" si="4"/>
        <v>265</v>
      </c>
      <c r="C274" s="108">
        <v>43706</v>
      </c>
      <c r="D274" s="114" t="s">
        <v>1059</v>
      </c>
      <c r="E274" s="118">
        <v>43706</v>
      </c>
      <c r="F274" s="116" t="s">
        <v>461</v>
      </c>
      <c r="G274" s="119">
        <v>85.68</v>
      </c>
      <c r="H274" s="119">
        <v>5.0999999999999996</v>
      </c>
      <c r="I274" s="119">
        <v>0</v>
      </c>
      <c r="J274" s="119">
        <v>11.22</v>
      </c>
      <c r="K274" s="119">
        <f>SUM(tbAba02[[#This Row],[Liquido]:[INSS PREST]])</f>
        <v>102</v>
      </c>
      <c r="L274" s="119">
        <v>20.399999999999999</v>
      </c>
      <c r="M274" s="119">
        <f>tbAba02[[#This Row],[BRUTO]]+tbAba02[[#This Row],[INSS PATR]]</f>
        <v>122.4</v>
      </c>
    </row>
    <row r="275" spans="2:13" x14ac:dyDescent="0.2">
      <c r="B275" s="107">
        <f t="shared" si="4"/>
        <v>266</v>
      </c>
      <c r="C275" s="108">
        <v>43701</v>
      </c>
      <c r="D275" s="114" t="s">
        <v>1059</v>
      </c>
      <c r="E275" s="118">
        <v>43701</v>
      </c>
      <c r="F275" s="116" t="s">
        <v>462</v>
      </c>
      <c r="G275" s="119">
        <v>85.68</v>
      </c>
      <c r="H275" s="119">
        <v>5.0999999999999996</v>
      </c>
      <c r="I275" s="119">
        <v>0</v>
      </c>
      <c r="J275" s="119">
        <v>11.22</v>
      </c>
      <c r="K275" s="119">
        <f>SUM(tbAba02[[#This Row],[Liquido]:[INSS PREST]])</f>
        <v>102</v>
      </c>
      <c r="L275" s="119">
        <v>20.399999999999999</v>
      </c>
      <c r="M275" s="119">
        <f>tbAba02[[#This Row],[BRUTO]]+tbAba02[[#This Row],[INSS PATR]]</f>
        <v>122.4</v>
      </c>
    </row>
    <row r="276" spans="2:13" x14ac:dyDescent="0.2">
      <c r="B276" s="107">
        <f t="shared" si="4"/>
        <v>267</v>
      </c>
      <c r="C276" s="108">
        <v>43705</v>
      </c>
      <c r="D276" s="114" t="s">
        <v>1059</v>
      </c>
      <c r="E276" s="118">
        <v>43705</v>
      </c>
      <c r="F276" s="116" t="s">
        <v>463</v>
      </c>
      <c r="G276" s="119">
        <v>85.68</v>
      </c>
      <c r="H276" s="119">
        <v>5.0999999999999996</v>
      </c>
      <c r="I276" s="119">
        <v>0</v>
      </c>
      <c r="J276" s="119">
        <v>11.22</v>
      </c>
      <c r="K276" s="119">
        <f>SUM(tbAba02[[#This Row],[Liquido]:[INSS PREST]])</f>
        <v>102</v>
      </c>
      <c r="L276" s="119">
        <v>20.399999999999999</v>
      </c>
      <c r="M276" s="119">
        <f>tbAba02[[#This Row],[BRUTO]]+tbAba02[[#This Row],[INSS PATR]]</f>
        <v>122.4</v>
      </c>
    </row>
    <row r="277" spans="2:13" x14ac:dyDescent="0.2">
      <c r="B277" s="107">
        <f t="shared" si="4"/>
        <v>268</v>
      </c>
      <c r="C277" s="108">
        <v>43703</v>
      </c>
      <c r="D277" s="114" t="s">
        <v>1059</v>
      </c>
      <c r="E277" s="118">
        <v>43703</v>
      </c>
      <c r="F277" s="116" t="s">
        <v>464</v>
      </c>
      <c r="G277" s="119">
        <v>85.68</v>
      </c>
      <c r="H277" s="119">
        <v>5.0999999999999996</v>
      </c>
      <c r="I277" s="119">
        <v>0</v>
      </c>
      <c r="J277" s="119">
        <v>11.22</v>
      </c>
      <c r="K277" s="119">
        <f>SUM(tbAba02[[#This Row],[Liquido]:[INSS PREST]])</f>
        <v>102</v>
      </c>
      <c r="L277" s="119">
        <v>20.399999999999999</v>
      </c>
      <c r="M277" s="119">
        <f>tbAba02[[#This Row],[BRUTO]]+tbAba02[[#This Row],[INSS PATR]]</f>
        <v>122.4</v>
      </c>
    </row>
    <row r="278" spans="2:13" x14ac:dyDescent="0.2">
      <c r="B278" s="107">
        <f t="shared" si="4"/>
        <v>269</v>
      </c>
      <c r="C278" s="108">
        <v>43707</v>
      </c>
      <c r="D278" s="114" t="s">
        <v>1059</v>
      </c>
      <c r="E278" s="118">
        <v>43707</v>
      </c>
      <c r="F278" s="116" t="s">
        <v>465</v>
      </c>
      <c r="G278" s="119">
        <v>85.68</v>
      </c>
      <c r="H278" s="119">
        <v>5.0999999999999996</v>
      </c>
      <c r="I278" s="119">
        <v>0</v>
      </c>
      <c r="J278" s="119">
        <v>11.22</v>
      </c>
      <c r="K278" s="119">
        <f>SUM(tbAba02[[#This Row],[Liquido]:[INSS PREST]])</f>
        <v>102</v>
      </c>
      <c r="L278" s="119">
        <v>20.399999999999999</v>
      </c>
      <c r="M278" s="119">
        <f>tbAba02[[#This Row],[BRUTO]]+tbAba02[[#This Row],[INSS PATR]]</f>
        <v>122.4</v>
      </c>
    </row>
    <row r="279" spans="2:13" x14ac:dyDescent="0.2">
      <c r="B279" s="107">
        <f t="shared" si="4"/>
        <v>270</v>
      </c>
      <c r="C279" s="108">
        <v>43703</v>
      </c>
      <c r="D279" s="114" t="s">
        <v>1059</v>
      </c>
      <c r="E279" s="118">
        <v>43703</v>
      </c>
      <c r="F279" s="116" t="s">
        <v>466</v>
      </c>
      <c r="G279" s="119">
        <v>85.68</v>
      </c>
      <c r="H279" s="119">
        <v>5.0999999999999996</v>
      </c>
      <c r="I279" s="119">
        <v>0</v>
      </c>
      <c r="J279" s="119">
        <v>11.22</v>
      </c>
      <c r="K279" s="119">
        <f>SUM(tbAba02[[#This Row],[Liquido]:[INSS PREST]])</f>
        <v>102</v>
      </c>
      <c r="L279" s="119">
        <v>20.399999999999999</v>
      </c>
      <c r="M279" s="119">
        <f>tbAba02[[#This Row],[BRUTO]]+tbAba02[[#This Row],[INSS PATR]]</f>
        <v>122.4</v>
      </c>
    </row>
    <row r="280" spans="2:13" x14ac:dyDescent="0.2">
      <c r="B280" s="107">
        <f t="shared" si="4"/>
        <v>271</v>
      </c>
      <c r="C280" s="108">
        <v>43701</v>
      </c>
      <c r="D280" s="114" t="s">
        <v>1059</v>
      </c>
      <c r="E280" s="118">
        <v>43701</v>
      </c>
      <c r="F280" s="116" t="s">
        <v>467</v>
      </c>
      <c r="G280" s="119">
        <v>85.68</v>
      </c>
      <c r="H280" s="119">
        <v>5.0999999999999996</v>
      </c>
      <c r="I280" s="119">
        <v>0</v>
      </c>
      <c r="J280" s="119">
        <v>11.22</v>
      </c>
      <c r="K280" s="119">
        <f>SUM(tbAba02[[#This Row],[Liquido]:[INSS PREST]])</f>
        <v>102</v>
      </c>
      <c r="L280" s="119">
        <v>20.399999999999999</v>
      </c>
      <c r="M280" s="119">
        <f>tbAba02[[#This Row],[BRUTO]]+tbAba02[[#This Row],[INSS PATR]]</f>
        <v>122.4</v>
      </c>
    </row>
    <row r="281" spans="2:13" x14ac:dyDescent="0.2">
      <c r="B281" s="107">
        <f t="shared" si="4"/>
        <v>272</v>
      </c>
      <c r="C281" s="108">
        <v>43708</v>
      </c>
      <c r="D281" s="114" t="s">
        <v>1059</v>
      </c>
      <c r="E281" s="118">
        <v>43708</v>
      </c>
      <c r="F281" s="116" t="s">
        <v>468</v>
      </c>
      <c r="G281" s="119">
        <v>85.68</v>
      </c>
      <c r="H281" s="119">
        <v>5.0999999999999996</v>
      </c>
      <c r="I281" s="119">
        <v>0</v>
      </c>
      <c r="J281" s="119">
        <v>11.22</v>
      </c>
      <c r="K281" s="119">
        <f>SUM(tbAba02[[#This Row],[Liquido]:[INSS PREST]])</f>
        <v>102</v>
      </c>
      <c r="L281" s="119">
        <v>20.399999999999999</v>
      </c>
      <c r="M281" s="119">
        <f>tbAba02[[#This Row],[BRUTO]]+tbAba02[[#This Row],[INSS PATR]]</f>
        <v>122.4</v>
      </c>
    </row>
    <row r="282" spans="2:13" x14ac:dyDescent="0.2">
      <c r="B282" s="107">
        <f t="shared" si="4"/>
        <v>273</v>
      </c>
      <c r="C282" s="108">
        <v>43701</v>
      </c>
      <c r="D282" s="114" t="s">
        <v>1059</v>
      </c>
      <c r="E282" s="118">
        <v>43701</v>
      </c>
      <c r="F282" s="116" t="s">
        <v>469</v>
      </c>
      <c r="G282" s="119">
        <v>85.68</v>
      </c>
      <c r="H282" s="119">
        <v>5.0999999999999996</v>
      </c>
      <c r="I282" s="119">
        <v>0</v>
      </c>
      <c r="J282" s="119">
        <v>11.22</v>
      </c>
      <c r="K282" s="119">
        <f>SUM(tbAba02[[#This Row],[Liquido]:[INSS PREST]])</f>
        <v>102</v>
      </c>
      <c r="L282" s="119">
        <v>20.399999999999999</v>
      </c>
      <c r="M282" s="119">
        <f>tbAba02[[#This Row],[BRUTO]]+tbAba02[[#This Row],[INSS PATR]]</f>
        <v>122.4</v>
      </c>
    </row>
    <row r="283" spans="2:13" x14ac:dyDescent="0.2">
      <c r="B283" s="107">
        <f t="shared" si="4"/>
        <v>274</v>
      </c>
      <c r="C283" s="108">
        <v>43708</v>
      </c>
      <c r="D283" s="114" t="s">
        <v>1059</v>
      </c>
      <c r="E283" s="118">
        <v>43708</v>
      </c>
      <c r="F283" s="116" t="s">
        <v>470</v>
      </c>
      <c r="G283" s="119">
        <v>85.68</v>
      </c>
      <c r="H283" s="119">
        <v>5.0999999999999996</v>
      </c>
      <c r="I283" s="119">
        <v>0</v>
      </c>
      <c r="J283" s="119">
        <v>11.22</v>
      </c>
      <c r="K283" s="119">
        <f>SUM(tbAba02[[#This Row],[Liquido]:[INSS PREST]])</f>
        <v>102</v>
      </c>
      <c r="L283" s="119">
        <v>20.399999999999999</v>
      </c>
      <c r="M283" s="119">
        <f>tbAba02[[#This Row],[BRUTO]]+tbAba02[[#This Row],[INSS PATR]]</f>
        <v>122.4</v>
      </c>
    </row>
    <row r="284" spans="2:13" x14ac:dyDescent="0.2">
      <c r="B284" s="107">
        <f t="shared" si="4"/>
        <v>275</v>
      </c>
      <c r="C284" s="108">
        <v>43704</v>
      </c>
      <c r="D284" s="114" t="s">
        <v>1059</v>
      </c>
      <c r="E284" s="118">
        <v>43704</v>
      </c>
      <c r="F284" s="116" t="s">
        <v>471</v>
      </c>
      <c r="G284" s="119">
        <v>85.68</v>
      </c>
      <c r="H284" s="119">
        <v>5.0999999999999996</v>
      </c>
      <c r="I284" s="119">
        <v>0</v>
      </c>
      <c r="J284" s="119">
        <v>11.22</v>
      </c>
      <c r="K284" s="119">
        <f>SUM(tbAba02[[#This Row],[Liquido]:[INSS PREST]])</f>
        <v>102</v>
      </c>
      <c r="L284" s="119">
        <v>20.399999999999999</v>
      </c>
      <c r="M284" s="119">
        <f>tbAba02[[#This Row],[BRUTO]]+tbAba02[[#This Row],[INSS PATR]]</f>
        <v>122.4</v>
      </c>
    </row>
    <row r="285" spans="2:13" x14ac:dyDescent="0.2">
      <c r="B285" s="107">
        <f t="shared" si="4"/>
        <v>276</v>
      </c>
      <c r="C285" s="108">
        <v>43701</v>
      </c>
      <c r="D285" s="114" t="s">
        <v>1059</v>
      </c>
      <c r="E285" s="118">
        <v>43701</v>
      </c>
      <c r="F285" s="116" t="s">
        <v>472</v>
      </c>
      <c r="G285" s="119">
        <v>85.68</v>
      </c>
      <c r="H285" s="119">
        <v>5.0999999999999996</v>
      </c>
      <c r="I285" s="119">
        <v>0</v>
      </c>
      <c r="J285" s="119">
        <v>11.22</v>
      </c>
      <c r="K285" s="119">
        <f>SUM(tbAba02[[#This Row],[Liquido]:[INSS PREST]])</f>
        <v>102</v>
      </c>
      <c r="L285" s="119">
        <v>20.399999999999999</v>
      </c>
      <c r="M285" s="119">
        <f>tbAba02[[#This Row],[BRUTO]]+tbAba02[[#This Row],[INSS PATR]]</f>
        <v>122.4</v>
      </c>
    </row>
    <row r="286" spans="2:13" x14ac:dyDescent="0.2">
      <c r="B286" s="107">
        <f t="shared" si="4"/>
        <v>277</v>
      </c>
      <c r="C286" s="108">
        <v>43701</v>
      </c>
      <c r="D286" s="114" t="s">
        <v>1059</v>
      </c>
      <c r="E286" s="118">
        <v>43701</v>
      </c>
      <c r="F286" s="116" t="s">
        <v>473</v>
      </c>
      <c r="G286" s="119">
        <v>85.68</v>
      </c>
      <c r="H286" s="119">
        <v>5.0999999999999996</v>
      </c>
      <c r="I286" s="119">
        <v>0</v>
      </c>
      <c r="J286" s="119">
        <v>11.22</v>
      </c>
      <c r="K286" s="119">
        <f>SUM(tbAba02[[#This Row],[Liquido]:[INSS PREST]])</f>
        <v>102</v>
      </c>
      <c r="L286" s="119">
        <v>20.399999999999999</v>
      </c>
      <c r="M286" s="119">
        <f>tbAba02[[#This Row],[BRUTO]]+tbAba02[[#This Row],[INSS PATR]]</f>
        <v>122.4</v>
      </c>
    </row>
    <row r="287" spans="2:13" x14ac:dyDescent="0.2">
      <c r="B287" s="107">
        <f t="shared" si="4"/>
        <v>278</v>
      </c>
      <c r="C287" s="108">
        <v>43707</v>
      </c>
      <c r="D287" s="114" t="s">
        <v>1059</v>
      </c>
      <c r="E287" s="118">
        <v>43707</v>
      </c>
      <c r="F287" s="116" t="s">
        <v>474</v>
      </c>
      <c r="G287" s="119">
        <v>85.68</v>
      </c>
      <c r="H287" s="119">
        <v>5.0999999999999996</v>
      </c>
      <c r="I287" s="119">
        <v>0</v>
      </c>
      <c r="J287" s="119">
        <v>11.22</v>
      </c>
      <c r="K287" s="119">
        <f>SUM(tbAba02[[#This Row],[Liquido]:[INSS PREST]])</f>
        <v>102</v>
      </c>
      <c r="L287" s="119">
        <v>20.399999999999999</v>
      </c>
      <c r="M287" s="119">
        <f>tbAba02[[#This Row],[BRUTO]]+tbAba02[[#This Row],[INSS PATR]]</f>
        <v>122.4</v>
      </c>
    </row>
    <row r="288" spans="2:13" x14ac:dyDescent="0.2">
      <c r="B288" s="107">
        <f t="shared" si="4"/>
        <v>279</v>
      </c>
      <c r="C288" s="108">
        <v>43704</v>
      </c>
      <c r="D288" s="114" t="s">
        <v>1059</v>
      </c>
      <c r="E288" s="118">
        <v>43704</v>
      </c>
      <c r="F288" s="116" t="s">
        <v>475</v>
      </c>
      <c r="G288" s="119">
        <v>85.68</v>
      </c>
      <c r="H288" s="119">
        <v>5.0999999999999996</v>
      </c>
      <c r="I288" s="119">
        <v>0</v>
      </c>
      <c r="J288" s="119">
        <v>11.22</v>
      </c>
      <c r="K288" s="119">
        <f>SUM(tbAba02[[#This Row],[Liquido]:[INSS PREST]])</f>
        <v>102</v>
      </c>
      <c r="L288" s="119">
        <v>20.399999999999999</v>
      </c>
      <c r="M288" s="119">
        <f>tbAba02[[#This Row],[BRUTO]]+tbAba02[[#This Row],[INSS PATR]]</f>
        <v>122.4</v>
      </c>
    </row>
    <row r="289" spans="2:13" x14ac:dyDescent="0.2">
      <c r="B289" s="107">
        <f t="shared" si="4"/>
        <v>280</v>
      </c>
      <c r="C289" s="108">
        <v>43701</v>
      </c>
      <c r="D289" s="114" t="s">
        <v>1059</v>
      </c>
      <c r="E289" s="118">
        <v>43701</v>
      </c>
      <c r="F289" s="116" t="s">
        <v>476</v>
      </c>
      <c r="G289" s="119">
        <v>85.68</v>
      </c>
      <c r="H289" s="119">
        <v>5.0999999999999996</v>
      </c>
      <c r="I289" s="119">
        <v>0</v>
      </c>
      <c r="J289" s="119">
        <v>11.22</v>
      </c>
      <c r="K289" s="119">
        <f>SUM(tbAba02[[#This Row],[Liquido]:[INSS PREST]])</f>
        <v>102</v>
      </c>
      <c r="L289" s="119">
        <v>20.399999999999999</v>
      </c>
      <c r="M289" s="119">
        <f>tbAba02[[#This Row],[BRUTO]]+tbAba02[[#This Row],[INSS PATR]]</f>
        <v>122.4</v>
      </c>
    </row>
    <row r="290" spans="2:13" x14ac:dyDescent="0.2">
      <c r="B290" s="107">
        <f t="shared" si="4"/>
        <v>281</v>
      </c>
      <c r="C290" s="108">
        <v>43704</v>
      </c>
      <c r="D290" s="114" t="s">
        <v>1059</v>
      </c>
      <c r="E290" s="118">
        <v>43704</v>
      </c>
      <c r="F290" s="116" t="s">
        <v>477</v>
      </c>
      <c r="G290" s="119">
        <v>85.68</v>
      </c>
      <c r="H290" s="119">
        <v>5.0999999999999996</v>
      </c>
      <c r="I290" s="119">
        <v>0</v>
      </c>
      <c r="J290" s="119">
        <v>11.22</v>
      </c>
      <c r="K290" s="119">
        <f>SUM(tbAba02[[#This Row],[Liquido]:[INSS PREST]])</f>
        <v>102</v>
      </c>
      <c r="L290" s="119">
        <v>20.399999999999999</v>
      </c>
      <c r="M290" s="119">
        <f>tbAba02[[#This Row],[BRUTO]]+tbAba02[[#This Row],[INSS PATR]]</f>
        <v>122.4</v>
      </c>
    </row>
    <row r="291" spans="2:13" x14ac:dyDescent="0.2">
      <c r="B291" s="107">
        <f t="shared" si="4"/>
        <v>282</v>
      </c>
      <c r="C291" s="108">
        <v>43701</v>
      </c>
      <c r="D291" s="114" t="s">
        <v>1059</v>
      </c>
      <c r="E291" s="118">
        <v>43701</v>
      </c>
      <c r="F291" s="116" t="s">
        <v>478</v>
      </c>
      <c r="G291" s="119">
        <v>85.68</v>
      </c>
      <c r="H291" s="119">
        <v>5.0999999999999996</v>
      </c>
      <c r="I291" s="119">
        <v>0</v>
      </c>
      <c r="J291" s="119">
        <v>11.22</v>
      </c>
      <c r="K291" s="119">
        <f>SUM(tbAba02[[#This Row],[Liquido]:[INSS PREST]])</f>
        <v>102</v>
      </c>
      <c r="L291" s="119">
        <v>20.399999999999999</v>
      </c>
      <c r="M291" s="119">
        <f>tbAba02[[#This Row],[BRUTO]]+tbAba02[[#This Row],[INSS PATR]]</f>
        <v>122.4</v>
      </c>
    </row>
    <row r="292" spans="2:13" x14ac:dyDescent="0.2">
      <c r="B292" s="107">
        <f t="shared" si="4"/>
        <v>283</v>
      </c>
      <c r="C292" s="108">
        <v>43705</v>
      </c>
      <c r="D292" s="114" t="s">
        <v>1059</v>
      </c>
      <c r="E292" s="118">
        <v>43705</v>
      </c>
      <c r="F292" s="116" t="s">
        <v>479</v>
      </c>
      <c r="G292" s="119">
        <v>85.68</v>
      </c>
      <c r="H292" s="119">
        <v>5.0999999999999996</v>
      </c>
      <c r="I292" s="119">
        <v>0</v>
      </c>
      <c r="J292" s="119">
        <v>11.22</v>
      </c>
      <c r="K292" s="119">
        <f>SUM(tbAba02[[#This Row],[Liquido]:[INSS PREST]])</f>
        <v>102</v>
      </c>
      <c r="L292" s="119">
        <v>20.399999999999999</v>
      </c>
      <c r="M292" s="119">
        <f>tbAba02[[#This Row],[BRUTO]]+tbAba02[[#This Row],[INSS PATR]]</f>
        <v>122.4</v>
      </c>
    </row>
    <row r="293" spans="2:13" x14ac:dyDescent="0.2">
      <c r="B293" s="107">
        <f t="shared" si="4"/>
        <v>284</v>
      </c>
      <c r="C293" s="108">
        <v>43707</v>
      </c>
      <c r="D293" s="114" t="s">
        <v>1059</v>
      </c>
      <c r="E293" s="118">
        <v>43707</v>
      </c>
      <c r="F293" s="116" t="s">
        <v>480</v>
      </c>
      <c r="G293" s="119">
        <v>85.68</v>
      </c>
      <c r="H293" s="119">
        <v>5.0999999999999996</v>
      </c>
      <c r="I293" s="119">
        <v>0</v>
      </c>
      <c r="J293" s="119">
        <v>11.22</v>
      </c>
      <c r="K293" s="119">
        <f>SUM(tbAba02[[#This Row],[Liquido]:[INSS PREST]])</f>
        <v>102</v>
      </c>
      <c r="L293" s="119">
        <v>20.399999999999999</v>
      </c>
      <c r="M293" s="119">
        <f>tbAba02[[#This Row],[BRUTO]]+tbAba02[[#This Row],[INSS PATR]]</f>
        <v>122.4</v>
      </c>
    </row>
    <row r="294" spans="2:13" x14ac:dyDescent="0.2">
      <c r="B294" s="107">
        <f t="shared" si="4"/>
        <v>285</v>
      </c>
      <c r="C294" s="108">
        <v>43701</v>
      </c>
      <c r="D294" s="114" t="s">
        <v>1059</v>
      </c>
      <c r="E294" s="118">
        <v>43701</v>
      </c>
      <c r="F294" s="116" t="s">
        <v>481</v>
      </c>
      <c r="G294" s="119">
        <v>85.68</v>
      </c>
      <c r="H294" s="119">
        <v>5.0999999999999996</v>
      </c>
      <c r="I294" s="119">
        <v>0</v>
      </c>
      <c r="J294" s="119">
        <v>11.22</v>
      </c>
      <c r="K294" s="119">
        <f>SUM(tbAba02[[#This Row],[Liquido]:[INSS PREST]])</f>
        <v>102</v>
      </c>
      <c r="L294" s="119">
        <v>20.399999999999999</v>
      </c>
      <c r="M294" s="119">
        <f>tbAba02[[#This Row],[BRUTO]]+tbAba02[[#This Row],[INSS PATR]]</f>
        <v>122.4</v>
      </c>
    </row>
    <row r="295" spans="2:13" x14ac:dyDescent="0.2">
      <c r="B295" s="107">
        <f t="shared" si="4"/>
        <v>286</v>
      </c>
      <c r="C295" s="108">
        <v>43706</v>
      </c>
      <c r="D295" s="114" t="s">
        <v>1059</v>
      </c>
      <c r="E295" s="118">
        <v>43706</v>
      </c>
      <c r="F295" s="116" t="s">
        <v>482</v>
      </c>
      <c r="G295" s="119">
        <v>85.68</v>
      </c>
      <c r="H295" s="119">
        <v>5.0999999999999996</v>
      </c>
      <c r="I295" s="119">
        <v>0</v>
      </c>
      <c r="J295" s="119">
        <v>11.22</v>
      </c>
      <c r="K295" s="119">
        <f>SUM(tbAba02[[#This Row],[Liquido]:[INSS PREST]])</f>
        <v>102</v>
      </c>
      <c r="L295" s="119">
        <v>20.399999999999999</v>
      </c>
      <c r="M295" s="119">
        <f>tbAba02[[#This Row],[BRUTO]]+tbAba02[[#This Row],[INSS PATR]]</f>
        <v>122.4</v>
      </c>
    </row>
    <row r="296" spans="2:13" x14ac:dyDescent="0.2">
      <c r="B296" s="107">
        <f t="shared" si="4"/>
        <v>287</v>
      </c>
      <c r="C296" s="108">
        <v>43706</v>
      </c>
      <c r="D296" s="114" t="s">
        <v>1055</v>
      </c>
      <c r="E296" s="118">
        <v>43706</v>
      </c>
      <c r="F296" s="116" t="s">
        <v>483</v>
      </c>
      <c r="G296" s="119">
        <v>100.8</v>
      </c>
      <c r="H296" s="119">
        <v>6</v>
      </c>
      <c r="I296" s="119">
        <v>0</v>
      </c>
      <c r="J296" s="119">
        <v>13.2</v>
      </c>
      <c r="K296" s="119">
        <f>SUM(tbAba02[[#This Row],[Liquido]:[INSS PREST]])</f>
        <v>120</v>
      </c>
      <c r="L296" s="119">
        <v>24</v>
      </c>
      <c r="M296" s="119">
        <f>tbAba02[[#This Row],[BRUTO]]+tbAba02[[#This Row],[INSS PATR]]</f>
        <v>144</v>
      </c>
    </row>
    <row r="297" spans="2:13" x14ac:dyDescent="0.2">
      <c r="B297" s="107">
        <f t="shared" si="4"/>
        <v>288</v>
      </c>
      <c r="C297" s="108">
        <v>43708</v>
      </c>
      <c r="D297" s="114" t="s">
        <v>1055</v>
      </c>
      <c r="E297" s="118">
        <v>43708</v>
      </c>
      <c r="F297" s="116" t="s">
        <v>484</v>
      </c>
      <c r="G297" s="119">
        <v>100.8</v>
      </c>
      <c r="H297" s="119">
        <v>6</v>
      </c>
      <c r="I297" s="119">
        <v>0</v>
      </c>
      <c r="J297" s="119">
        <v>13.2</v>
      </c>
      <c r="K297" s="119">
        <f>SUM(tbAba02[[#This Row],[Liquido]:[INSS PREST]])</f>
        <v>120</v>
      </c>
      <c r="L297" s="119">
        <v>24</v>
      </c>
      <c r="M297" s="119">
        <f>tbAba02[[#This Row],[BRUTO]]+tbAba02[[#This Row],[INSS PATR]]</f>
        <v>144</v>
      </c>
    </row>
    <row r="298" spans="2:13" x14ac:dyDescent="0.2">
      <c r="B298" s="107">
        <f t="shared" si="4"/>
        <v>289</v>
      </c>
      <c r="C298" s="108">
        <v>43707</v>
      </c>
      <c r="D298" s="114" t="s">
        <v>1055</v>
      </c>
      <c r="E298" s="118">
        <v>43707</v>
      </c>
      <c r="F298" s="116" t="s">
        <v>485</v>
      </c>
      <c r="G298" s="119">
        <v>100.8</v>
      </c>
      <c r="H298" s="119">
        <v>6</v>
      </c>
      <c r="I298" s="119">
        <v>0</v>
      </c>
      <c r="J298" s="119">
        <v>13.2</v>
      </c>
      <c r="K298" s="119">
        <f>SUM(tbAba02[[#This Row],[Liquido]:[INSS PREST]])</f>
        <v>120</v>
      </c>
      <c r="L298" s="119">
        <v>24</v>
      </c>
      <c r="M298" s="119">
        <f>tbAba02[[#This Row],[BRUTO]]+tbAba02[[#This Row],[INSS PATR]]</f>
        <v>144</v>
      </c>
    </row>
    <row r="299" spans="2:13" x14ac:dyDescent="0.2">
      <c r="B299" s="107">
        <f t="shared" si="4"/>
        <v>290</v>
      </c>
      <c r="C299" s="108">
        <v>43708</v>
      </c>
      <c r="D299" s="114" t="s">
        <v>1055</v>
      </c>
      <c r="E299" s="118">
        <v>43708</v>
      </c>
      <c r="F299" s="116" t="s">
        <v>486</v>
      </c>
      <c r="G299" s="119">
        <v>100.8</v>
      </c>
      <c r="H299" s="119">
        <v>6</v>
      </c>
      <c r="I299" s="119">
        <v>0</v>
      </c>
      <c r="J299" s="119">
        <v>13.2</v>
      </c>
      <c r="K299" s="119">
        <f>SUM(tbAba02[[#This Row],[Liquido]:[INSS PREST]])</f>
        <v>120</v>
      </c>
      <c r="L299" s="119">
        <v>24</v>
      </c>
      <c r="M299" s="119">
        <f>tbAba02[[#This Row],[BRUTO]]+tbAba02[[#This Row],[INSS PATR]]</f>
        <v>144</v>
      </c>
    </row>
    <row r="300" spans="2:13" x14ac:dyDescent="0.2">
      <c r="B300" s="107">
        <f t="shared" si="4"/>
        <v>291</v>
      </c>
      <c r="C300" s="108">
        <v>43706</v>
      </c>
      <c r="D300" s="114" t="s">
        <v>1055</v>
      </c>
      <c r="E300" s="118">
        <v>43706</v>
      </c>
      <c r="F300" s="116" t="s">
        <v>487</v>
      </c>
      <c r="G300" s="119">
        <v>100.8</v>
      </c>
      <c r="H300" s="119">
        <v>6</v>
      </c>
      <c r="I300" s="119">
        <v>0</v>
      </c>
      <c r="J300" s="119">
        <v>13.2</v>
      </c>
      <c r="K300" s="119">
        <f>SUM(tbAba02[[#This Row],[Liquido]:[INSS PREST]])</f>
        <v>120</v>
      </c>
      <c r="L300" s="119">
        <v>24</v>
      </c>
      <c r="M300" s="119">
        <f>tbAba02[[#This Row],[BRUTO]]+tbAba02[[#This Row],[INSS PATR]]</f>
        <v>144</v>
      </c>
    </row>
    <row r="301" spans="2:13" x14ac:dyDescent="0.2">
      <c r="B301" s="107">
        <f t="shared" si="4"/>
        <v>292</v>
      </c>
      <c r="C301" s="108">
        <v>43707</v>
      </c>
      <c r="D301" s="114" t="s">
        <v>1055</v>
      </c>
      <c r="E301" s="118">
        <v>43707</v>
      </c>
      <c r="F301" s="116" t="s">
        <v>488</v>
      </c>
      <c r="G301" s="119">
        <v>100.8</v>
      </c>
      <c r="H301" s="119">
        <v>6</v>
      </c>
      <c r="I301" s="119">
        <v>0</v>
      </c>
      <c r="J301" s="119">
        <v>13.2</v>
      </c>
      <c r="K301" s="119">
        <f>SUM(tbAba02[[#This Row],[Liquido]:[INSS PREST]])</f>
        <v>120</v>
      </c>
      <c r="L301" s="119">
        <v>24</v>
      </c>
      <c r="M301" s="119">
        <f>tbAba02[[#This Row],[BRUTO]]+tbAba02[[#This Row],[INSS PATR]]</f>
        <v>144</v>
      </c>
    </row>
    <row r="302" spans="2:13" x14ac:dyDescent="0.2">
      <c r="B302" s="107">
        <f t="shared" si="4"/>
        <v>293</v>
      </c>
      <c r="C302" s="108">
        <v>43708</v>
      </c>
      <c r="D302" s="114" t="s">
        <v>1055</v>
      </c>
      <c r="E302" s="118">
        <v>43708</v>
      </c>
      <c r="F302" s="116" t="s">
        <v>489</v>
      </c>
      <c r="G302" s="119">
        <v>100.8</v>
      </c>
      <c r="H302" s="119">
        <v>6</v>
      </c>
      <c r="I302" s="119">
        <v>0</v>
      </c>
      <c r="J302" s="119">
        <v>13.2</v>
      </c>
      <c r="K302" s="119">
        <f>SUM(tbAba02[[#This Row],[Liquido]:[INSS PREST]])</f>
        <v>120</v>
      </c>
      <c r="L302" s="119">
        <v>24</v>
      </c>
      <c r="M302" s="119">
        <f>tbAba02[[#This Row],[BRUTO]]+tbAba02[[#This Row],[INSS PATR]]</f>
        <v>144</v>
      </c>
    </row>
    <row r="303" spans="2:13" x14ac:dyDescent="0.2">
      <c r="B303" s="107">
        <f t="shared" ref="B303:B366" si="5">IF(ISNUMBER(B302),B302+1,1)</f>
        <v>294</v>
      </c>
      <c r="C303" s="108">
        <v>43701</v>
      </c>
      <c r="D303" s="114" t="s">
        <v>1055</v>
      </c>
      <c r="E303" s="118">
        <v>43701</v>
      </c>
      <c r="F303" s="116" t="s">
        <v>490</v>
      </c>
      <c r="G303" s="119">
        <v>100.8</v>
      </c>
      <c r="H303" s="119">
        <v>6</v>
      </c>
      <c r="I303" s="119">
        <v>0</v>
      </c>
      <c r="J303" s="119">
        <v>13.2</v>
      </c>
      <c r="K303" s="119">
        <f>SUM(tbAba02[[#This Row],[Liquido]:[INSS PREST]])</f>
        <v>120</v>
      </c>
      <c r="L303" s="119">
        <v>24</v>
      </c>
      <c r="M303" s="119">
        <f>tbAba02[[#This Row],[BRUTO]]+tbAba02[[#This Row],[INSS PATR]]</f>
        <v>144</v>
      </c>
    </row>
    <row r="304" spans="2:13" x14ac:dyDescent="0.2">
      <c r="B304" s="107">
        <f t="shared" si="5"/>
        <v>295</v>
      </c>
      <c r="C304" s="108">
        <v>43703</v>
      </c>
      <c r="D304" s="114" t="s">
        <v>1055</v>
      </c>
      <c r="E304" s="118">
        <v>43703</v>
      </c>
      <c r="F304" s="116" t="s">
        <v>491</v>
      </c>
      <c r="G304" s="119">
        <v>100.8</v>
      </c>
      <c r="H304" s="119">
        <v>6</v>
      </c>
      <c r="I304" s="119">
        <v>0</v>
      </c>
      <c r="J304" s="119">
        <v>13.2</v>
      </c>
      <c r="K304" s="119">
        <f>SUM(tbAba02[[#This Row],[Liquido]:[INSS PREST]])</f>
        <v>120</v>
      </c>
      <c r="L304" s="119">
        <v>24</v>
      </c>
      <c r="M304" s="119">
        <f>tbAba02[[#This Row],[BRUTO]]+tbAba02[[#This Row],[INSS PATR]]</f>
        <v>144</v>
      </c>
    </row>
    <row r="305" spans="2:13" x14ac:dyDescent="0.2">
      <c r="B305" s="107">
        <f t="shared" si="5"/>
        <v>296</v>
      </c>
      <c r="C305" s="108">
        <v>43701</v>
      </c>
      <c r="D305" s="114" t="s">
        <v>1055</v>
      </c>
      <c r="E305" s="118">
        <v>43701</v>
      </c>
      <c r="F305" s="116" t="s">
        <v>492</v>
      </c>
      <c r="G305" s="119">
        <v>100.8</v>
      </c>
      <c r="H305" s="119">
        <v>6</v>
      </c>
      <c r="I305" s="119">
        <v>0</v>
      </c>
      <c r="J305" s="119">
        <v>13.2</v>
      </c>
      <c r="K305" s="119">
        <f>SUM(tbAba02[[#This Row],[Liquido]:[INSS PREST]])</f>
        <v>120</v>
      </c>
      <c r="L305" s="119">
        <v>24</v>
      </c>
      <c r="M305" s="119">
        <f>tbAba02[[#This Row],[BRUTO]]+tbAba02[[#This Row],[INSS PATR]]</f>
        <v>144</v>
      </c>
    </row>
    <row r="306" spans="2:13" x14ac:dyDescent="0.2">
      <c r="B306" s="107">
        <f t="shared" si="5"/>
        <v>297</v>
      </c>
      <c r="C306" s="108">
        <v>43701</v>
      </c>
      <c r="D306" s="114" t="s">
        <v>1055</v>
      </c>
      <c r="E306" s="118">
        <v>43701</v>
      </c>
      <c r="F306" s="116" t="s">
        <v>493</v>
      </c>
      <c r="G306" s="119">
        <v>100.8</v>
      </c>
      <c r="H306" s="119">
        <v>6</v>
      </c>
      <c r="I306" s="119">
        <v>0</v>
      </c>
      <c r="J306" s="119">
        <v>13.2</v>
      </c>
      <c r="K306" s="119">
        <f>SUM(tbAba02[[#This Row],[Liquido]:[INSS PREST]])</f>
        <v>120</v>
      </c>
      <c r="L306" s="119">
        <v>24</v>
      </c>
      <c r="M306" s="119">
        <f>tbAba02[[#This Row],[BRUTO]]+tbAba02[[#This Row],[INSS PATR]]</f>
        <v>144</v>
      </c>
    </row>
    <row r="307" spans="2:13" x14ac:dyDescent="0.2">
      <c r="B307" s="107">
        <f t="shared" si="5"/>
        <v>298</v>
      </c>
      <c r="C307" s="108">
        <v>43708</v>
      </c>
      <c r="D307" s="114" t="s">
        <v>1055</v>
      </c>
      <c r="E307" s="118">
        <v>43708</v>
      </c>
      <c r="F307" s="116" t="s">
        <v>494</v>
      </c>
      <c r="G307" s="119">
        <v>100.8</v>
      </c>
      <c r="H307" s="119">
        <v>6</v>
      </c>
      <c r="I307" s="119">
        <v>0</v>
      </c>
      <c r="J307" s="119">
        <v>13.2</v>
      </c>
      <c r="K307" s="119">
        <f>SUM(tbAba02[[#This Row],[Liquido]:[INSS PREST]])</f>
        <v>120</v>
      </c>
      <c r="L307" s="119">
        <v>24</v>
      </c>
      <c r="M307" s="119">
        <f>tbAba02[[#This Row],[BRUTO]]+tbAba02[[#This Row],[INSS PATR]]</f>
        <v>144</v>
      </c>
    </row>
    <row r="308" spans="2:13" x14ac:dyDescent="0.2">
      <c r="B308" s="107">
        <f t="shared" si="5"/>
        <v>299</v>
      </c>
      <c r="C308" s="108">
        <v>43708</v>
      </c>
      <c r="D308" s="114" t="s">
        <v>1055</v>
      </c>
      <c r="E308" s="118">
        <v>43708</v>
      </c>
      <c r="F308" s="116" t="s">
        <v>495</v>
      </c>
      <c r="G308" s="119">
        <v>100.8</v>
      </c>
      <c r="H308" s="119">
        <v>6</v>
      </c>
      <c r="I308" s="119">
        <v>0</v>
      </c>
      <c r="J308" s="119">
        <v>13.2</v>
      </c>
      <c r="K308" s="119">
        <f>SUM(tbAba02[[#This Row],[Liquido]:[INSS PREST]])</f>
        <v>120</v>
      </c>
      <c r="L308" s="119">
        <v>24</v>
      </c>
      <c r="M308" s="119">
        <f>tbAba02[[#This Row],[BRUTO]]+tbAba02[[#This Row],[INSS PATR]]</f>
        <v>144</v>
      </c>
    </row>
    <row r="309" spans="2:13" x14ac:dyDescent="0.2">
      <c r="B309" s="107">
        <f t="shared" si="5"/>
        <v>300</v>
      </c>
      <c r="C309" s="108">
        <v>43708</v>
      </c>
      <c r="D309" s="114" t="s">
        <v>1055</v>
      </c>
      <c r="E309" s="118">
        <v>43708</v>
      </c>
      <c r="F309" s="116" t="s">
        <v>496</v>
      </c>
      <c r="G309" s="119">
        <v>201.6</v>
      </c>
      <c r="H309" s="119">
        <v>12</v>
      </c>
      <c r="I309" s="119">
        <v>0</v>
      </c>
      <c r="J309" s="119">
        <v>26.4</v>
      </c>
      <c r="K309" s="119">
        <f>SUM(tbAba02[[#This Row],[Liquido]:[INSS PREST]])</f>
        <v>240</v>
      </c>
      <c r="L309" s="119">
        <v>48</v>
      </c>
      <c r="M309" s="119">
        <f>tbAba02[[#This Row],[BRUTO]]+tbAba02[[#This Row],[INSS PATR]]</f>
        <v>288</v>
      </c>
    </row>
    <row r="310" spans="2:13" x14ac:dyDescent="0.2">
      <c r="B310" s="107">
        <f t="shared" si="5"/>
        <v>301</v>
      </c>
      <c r="C310" s="108">
        <v>43707</v>
      </c>
      <c r="D310" s="114" t="s">
        <v>1055</v>
      </c>
      <c r="E310" s="118">
        <v>43707</v>
      </c>
      <c r="F310" s="116" t="s">
        <v>497</v>
      </c>
      <c r="G310" s="119">
        <v>100.8</v>
      </c>
      <c r="H310" s="119">
        <v>6</v>
      </c>
      <c r="I310" s="119">
        <v>0</v>
      </c>
      <c r="J310" s="119">
        <v>13.2</v>
      </c>
      <c r="K310" s="119">
        <f>SUM(tbAba02[[#This Row],[Liquido]:[INSS PREST]])</f>
        <v>120</v>
      </c>
      <c r="L310" s="119">
        <v>24</v>
      </c>
      <c r="M310" s="119">
        <f>tbAba02[[#This Row],[BRUTO]]+tbAba02[[#This Row],[INSS PATR]]</f>
        <v>144</v>
      </c>
    </row>
    <row r="311" spans="2:13" x14ac:dyDescent="0.2">
      <c r="B311" s="107">
        <f t="shared" si="5"/>
        <v>302</v>
      </c>
      <c r="C311" s="108">
        <v>43708</v>
      </c>
      <c r="D311" s="114" t="s">
        <v>1055</v>
      </c>
      <c r="E311" s="118">
        <v>43708</v>
      </c>
      <c r="F311" s="116" t="s">
        <v>498</v>
      </c>
      <c r="G311" s="119">
        <v>100.8</v>
      </c>
      <c r="H311" s="119">
        <v>6</v>
      </c>
      <c r="I311" s="119">
        <v>0</v>
      </c>
      <c r="J311" s="119">
        <v>13.2</v>
      </c>
      <c r="K311" s="119">
        <f>SUM(tbAba02[[#This Row],[Liquido]:[INSS PREST]])</f>
        <v>120</v>
      </c>
      <c r="L311" s="119">
        <v>24</v>
      </c>
      <c r="M311" s="119">
        <f>tbAba02[[#This Row],[BRUTO]]+tbAba02[[#This Row],[INSS PATR]]</f>
        <v>144</v>
      </c>
    </row>
    <row r="312" spans="2:13" x14ac:dyDescent="0.2">
      <c r="B312" s="107">
        <f t="shared" si="5"/>
        <v>303</v>
      </c>
      <c r="C312" s="108">
        <v>43708</v>
      </c>
      <c r="D312" s="114" t="s">
        <v>1055</v>
      </c>
      <c r="E312" s="118">
        <v>43708</v>
      </c>
      <c r="F312" s="116" t="s">
        <v>499</v>
      </c>
      <c r="G312" s="119">
        <v>100.8</v>
      </c>
      <c r="H312" s="119">
        <v>6</v>
      </c>
      <c r="I312" s="119">
        <v>0</v>
      </c>
      <c r="J312" s="119">
        <v>13.2</v>
      </c>
      <c r="K312" s="119">
        <f>SUM(tbAba02[[#This Row],[Liquido]:[INSS PREST]])</f>
        <v>120</v>
      </c>
      <c r="L312" s="119">
        <v>24</v>
      </c>
      <c r="M312" s="119">
        <f>tbAba02[[#This Row],[BRUTO]]+tbAba02[[#This Row],[INSS PATR]]</f>
        <v>144</v>
      </c>
    </row>
    <row r="313" spans="2:13" x14ac:dyDescent="0.2">
      <c r="B313" s="107">
        <f t="shared" si="5"/>
        <v>304</v>
      </c>
      <c r="C313" s="108">
        <v>43707</v>
      </c>
      <c r="D313" s="114" t="s">
        <v>1055</v>
      </c>
      <c r="E313" s="118">
        <v>43707</v>
      </c>
      <c r="F313" s="116" t="s">
        <v>500</v>
      </c>
      <c r="G313" s="119">
        <v>100.8</v>
      </c>
      <c r="H313" s="119">
        <v>6</v>
      </c>
      <c r="I313" s="119">
        <v>0</v>
      </c>
      <c r="J313" s="119">
        <v>13.2</v>
      </c>
      <c r="K313" s="119">
        <f>SUM(tbAba02[[#This Row],[Liquido]:[INSS PREST]])</f>
        <v>120</v>
      </c>
      <c r="L313" s="119">
        <v>24</v>
      </c>
      <c r="M313" s="119">
        <f>tbAba02[[#This Row],[BRUTO]]+tbAba02[[#This Row],[INSS PATR]]</f>
        <v>144</v>
      </c>
    </row>
    <row r="314" spans="2:13" x14ac:dyDescent="0.2">
      <c r="B314" s="107">
        <f t="shared" si="5"/>
        <v>305</v>
      </c>
      <c r="C314" s="108">
        <v>43708</v>
      </c>
      <c r="D314" s="114" t="s">
        <v>1055</v>
      </c>
      <c r="E314" s="118">
        <v>43708</v>
      </c>
      <c r="F314" s="116" t="s">
        <v>501</v>
      </c>
      <c r="G314" s="119">
        <v>100.8</v>
      </c>
      <c r="H314" s="119">
        <v>6</v>
      </c>
      <c r="I314" s="119">
        <v>0</v>
      </c>
      <c r="J314" s="119">
        <v>13.2</v>
      </c>
      <c r="K314" s="119">
        <f>SUM(tbAba02[[#This Row],[Liquido]:[INSS PREST]])</f>
        <v>120</v>
      </c>
      <c r="L314" s="119">
        <v>24</v>
      </c>
      <c r="M314" s="119">
        <f>tbAba02[[#This Row],[BRUTO]]+tbAba02[[#This Row],[INSS PATR]]</f>
        <v>144</v>
      </c>
    </row>
    <row r="315" spans="2:13" x14ac:dyDescent="0.2">
      <c r="B315" s="107">
        <f t="shared" si="5"/>
        <v>306</v>
      </c>
      <c r="C315" s="108">
        <v>43701</v>
      </c>
      <c r="D315" s="114" t="s">
        <v>1055</v>
      </c>
      <c r="E315" s="118">
        <v>43701</v>
      </c>
      <c r="F315" s="116" t="s">
        <v>502</v>
      </c>
      <c r="G315" s="119">
        <v>100.8</v>
      </c>
      <c r="H315" s="119">
        <v>6</v>
      </c>
      <c r="I315" s="119">
        <v>0</v>
      </c>
      <c r="J315" s="119">
        <v>13.2</v>
      </c>
      <c r="K315" s="119">
        <f>SUM(tbAba02[[#This Row],[Liquido]:[INSS PREST]])</f>
        <v>120</v>
      </c>
      <c r="L315" s="119">
        <v>24</v>
      </c>
      <c r="M315" s="119">
        <f>tbAba02[[#This Row],[BRUTO]]+tbAba02[[#This Row],[INSS PATR]]</f>
        <v>144</v>
      </c>
    </row>
    <row r="316" spans="2:13" x14ac:dyDescent="0.2">
      <c r="B316" s="107">
        <f t="shared" si="5"/>
        <v>307</v>
      </c>
      <c r="C316" s="108">
        <v>43701</v>
      </c>
      <c r="D316" s="114" t="s">
        <v>1055</v>
      </c>
      <c r="E316" s="118">
        <v>43701</v>
      </c>
      <c r="F316" s="116" t="s">
        <v>503</v>
      </c>
      <c r="G316" s="119">
        <v>100.8</v>
      </c>
      <c r="H316" s="119">
        <v>6</v>
      </c>
      <c r="I316" s="119">
        <v>0</v>
      </c>
      <c r="J316" s="119">
        <v>13.2</v>
      </c>
      <c r="K316" s="119">
        <f>SUM(tbAba02[[#This Row],[Liquido]:[INSS PREST]])</f>
        <v>120</v>
      </c>
      <c r="L316" s="119">
        <v>24</v>
      </c>
      <c r="M316" s="119">
        <f>tbAba02[[#This Row],[BRUTO]]+tbAba02[[#This Row],[INSS PATR]]</f>
        <v>144</v>
      </c>
    </row>
    <row r="317" spans="2:13" x14ac:dyDescent="0.2">
      <c r="B317" s="107">
        <f t="shared" si="5"/>
        <v>308</v>
      </c>
      <c r="C317" s="108">
        <v>43708</v>
      </c>
      <c r="D317" s="114" t="s">
        <v>1055</v>
      </c>
      <c r="E317" s="118">
        <v>43708</v>
      </c>
      <c r="F317" s="116" t="s">
        <v>504</v>
      </c>
      <c r="G317" s="119">
        <v>100.8</v>
      </c>
      <c r="H317" s="119">
        <v>6</v>
      </c>
      <c r="I317" s="119">
        <v>0</v>
      </c>
      <c r="J317" s="119">
        <v>13.2</v>
      </c>
      <c r="K317" s="119">
        <f>SUM(tbAba02[[#This Row],[Liquido]:[INSS PREST]])</f>
        <v>120</v>
      </c>
      <c r="L317" s="119">
        <v>24</v>
      </c>
      <c r="M317" s="119">
        <f>tbAba02[[#This Row],[BRUTO]]+tbAba02[[#This Row],[INSS PATR]]</f>
        <v>144</v>
      </c>
    </row>
    <row r="318" spans="2:13" x14ac:dyDescent="0.2">
      <c r="B318" s="107">
        <f t="shared" si="5"/>
        <v>309</v>
      </c>
      <c r="C318" s="108">
        <v>43708</v>
      </c>
      <c r="D318" s="114" t="s">
        <v>1055</v>
      </c>
      <c r="E318" s="118">
        <v>43708</v>
      </c>
      <c r="F318" s="116" t="s">
        <v>505</v>
      </c>
      <c r="G318" s="119">
        <v>100.8</v>
      </c>
      <c r="H318" s="119">
        <v>6</v>
      </c>
      <c r="I318" s="119">
        <v>0</v>
      </c>
      <c r="J318" s="119">
        <v>13.2</v>
      </c>
      <c r="K318" s="119">
        <f>SUM(tbAba02[[#This Row],[Liquido]:[INSS PREST]])</f>
        <v>120</v>
      </c>
      <c r="L318" s="119">
        <v>24</v>
      </c>
      <c r="M318" s="119">
        <f>tbAba02[[#This Row],[BRUTO]]+tbAba02[[#This Row],[INSS PATR]]</f>
        <v>144</v>
      </c>
    </row>
    <row r="319" spans="2:13" x14ac:dyDescent="0.2">
      <c r="B319" s="107">
        <f t="shared" si="5"/>
        <v>310</v>
      </c>
      <c r="C319" s="108">
        <v>43708</v>
      </c>
      <c r="D319" s="114" t="s">
        <v>1055</v>
      </c>
      <c r="E319" s="118">
        <v>43708</v>
      </c>
      <c r="F319" s="116" t="s">
        <v>506</v>
      </c>
      <c r="G319" s="119">
        <v>100.8</v>
      </c>
      <c r="H319" s="119">
        <v>6</v>
      </c>
      <c r="I319" s="119">
        <v>0</v>
      </c>
      <c r="J319" s="119">
        <v>13.2</v>
      </c>
      <c r="K319" s="119">
        <f>SUM(tbAba02[[#This Row],[Liquido]:[INSS PREST]])</f>
        <v>120</v>
      </c>
      <c r="L319" s="119">
        <v>24</v>
      </c>
      <c r="M319" s="119">
        <f>tbAba02[[#This Row],[BRUTO]]+tbAba02[[#This Row],[INSS PATR]]</f>
        <v>144</v>
      </c>
    </row>
    <row r="320" spans="2:13" x14ac:dyDescent="0.2">
      <c r="B320" s="107">
        <f t="shared" si="5"/>
        <v>311</v>
      </c>
      <c r="C320" s="108">
        <v>43708</v>
      </c>
      <c r="D320" s="114" t="s">
        <v>1055</v>
      </c>
      <c r="E320" s="118">
        <v>43708</v>
      </c>
      <c r="F320" s="116" t="s">
        <v>507</v>
      </c>
      <c r="G320" s="119">
        <v>100.8</v>
      </c>
      <c r="H320" s="119">
        <v>6</v>
      </c>
      <c r="I320" s="119">
        <v>0</v>
      </c>
      <c r="J320" s="119">
        <v>13.2</v>
      </c>
      <c r="K320" s="119">
        <f>SUM(tbAba02[[#This Row],[Liquido]:[INSS PREST]])</f>
        <v>120</v>
      </c>
      <c r="L320" s="119">
        <v>24</v>
      </c>
      <c r="M320" s="119">
        <f>tbAba02[[#This Row],[BRUTO]]+tbAba02[[#This Row],[INSS PATR]]</f>
        <v>144</v>
      </c>
    </row>
    <row r="321" spans="2:13" x14ac:dyDescent="0.2">
      <c r="B321" s="107">
        <f t="shared" si="5"/>
        <v>312</v>
      </c>
      <c r="C321" s="108">
        <v>43708</v>
      </c>
      <c r="D321" s="114" t="s">
        <v>1055</v>
      </c>
      <c r="E321" s="118">
        <v>43708</v>
      </c>
      <c r="F321" s="116" t="s">
        <v>508</v>
      </c>
      <c r="G321" s="119">
        <v>100.8</v>
      </c>
      <c r="H321" s="119">
        <v>6</v>
      </c>
      <c r="I321" s="119">
        <v>0</v>
      </c>
      <c r="J321" s="119">
        <v>13.2</v>
      </c>
      <c r="K321" s="119">
        <f>SUM(tbAba02[[#This Row],[Liquido]:[INSS PREST]])</f>
        <v>120</v>
      </c>
      <c r="L321" s="119">
        <v>24</v>
      </c>
      <c r="M321" s="119">
        <f>tbAba02[[#This Row],[BRUTO]]+tbAba02[[#This Row],[INSS PATR]]</f>
        <v>144</v>
      </c>
    </row>
    <row r="322" spans="2:13" x14ac:dyDescent="0.2">
      <c r="B322" s="107">
        <f t="shared" si="5"/>
        <v>313</v>
      </c>
      <c r="C322" s="108">
        <v>43707</v>
      </c>
      <c r="D322" s="114" t="s">
        <v>1055</v>
      </c>
      <c r="E322" s="118">
        <v>43707</v>
      </c>
      <c r="F322" s="116" t="s">
        <v>509</v>
      </c>
      <c r="G322" s="119">
        <v>100.8</v>
      </c>
      <c r="H322" s="119">
        <v>6</v>
      </c>
      <c r="I322" s="119">
        <v>0</v>
      </c>
      <c r="J322" s="119">
        <v>13.2</v>
      </c>
      <c r="K322" s="119">
        <f>SUM(tbAba02[[#This Row],[Liquido]:[INSS PREST]])</f>
        <v>120</v>
      </c>
      <c r="L322" s="119">
        <v>24</v>
      </c>
      <c r="M322" s="119">
        <f>tbAba02[[#This Row],[BRUTO]]+tbAba02[[#This Row],[INSS PATR]]</f>
        <v>144</v>
      </c>
    </row>
    <row r="323" spans="2:13" x14ac:dyDescent="0.2">
      <c r="B323" s="107">
        <f t="shared" si="5"/>
        <v>314</v>
      </c>
      <c r="C323" s="108">
        <v>43701</v>
      </c>
      <c r="D323" s="114" t="s">
        <v>1055</v>
      </c>
      <c r="E323" s="118">
        <v>43701</v>
      </c>
      <c r="F323" s="116" t="s">
        <v>510</v>
      </c>
      <c r="G323" s="119">
        <v>100.8</v>
      </c>
      <c r="H323" s="119">
        <v>6</v>
      </c>
      <c r="I323" s="119">
        <v>0</v>
      </c>
      <c r="J323" s="119">
        <v>13.2</v>
      </c>
      <c r="K323" s="119">
        <f>SUM(tbAba02[[#This Row],[Liquido]:[INSS PREST]])</f>
        <v>120</v>
      </c>
      <c r="L323" s="119">
        <v>24</v>
      </c>
      <c r="M323" s="119">
        <f>tbAba02[[#This Row],[BRUTO]]+tbAba02[[#This Row],[INSS PATR]]</f>
        <v>144</v>
      </c>
    </row>
    <row r="324" spans="2:13" x14ac:dyDescent="0.2">
      <c r="B324" s="107">
        <f t="shared" si="5"/>
        <v>315</v>
      </c>
      <c r="C324" s="108">
        <v>43708</v>
      </c>
      <c r="D324" s="114" t="s">
        <v>1055</v>
      </c>
      <c r="E324" s="118">
        <v>43708</v>
      </c>
      <c r="F324" s="116" t="s">
        <v>511</v>
      </c>
      <c r="G324" s="119">
        <v>100.8</v>
      </c>
      <c r="H324" s="119">
        <v>6</v>
      </c>
      <c r="I324" s="119">
        <v>0</v>
      </c>
      <c r="J324" s="119">
        <v>13.2</v>
      </c>
      <c r="K324" s="119">
        <f>SUM(tbAba02[[#This Row],[Liquido]:[INSS PREST]])</f>
        <v>120</v>
      </c>
      <c r="L324" s="119">
        <v>24</v>
      </c>
      <c r="M324" s="119">
        <f>tbAba02[[#This Row],[BRUTO]]+tbAba02[[#This Row],[INSS PATR]]</f>
        <v>144</v>
      </c>
    </row>
    <row r="325" spans="2:13" x14ac:dyDescent="0.2">
      <c r="B325" s="107">
        <f t="shared" si="5"/>
        <v>316</v>
      </c>
      <c r="C325" s="108">
        <v>43708</v>
      </c>
      <c r="D325" s="114" t="s">
        <v>1055</v>
      </c>
      <c r="E325" s="118">
        <v>43708</v>
      </c>
      <c r="F325" s="116" t="s">
        <v>512</v>
      </c>
      <c r="G325" s="119">
        <v>100.8</v>
      </c>
      <c r="H325" s="119">
        <v>6</v>
      </c>
      <c r="I325" s="119">
        <v>0</v>
      </c>
      <c r="J325" s="119">
        <v>13.2</v>
      </c>
      <c r="K325" s="119">
        <f>SUM(tbAba02[[#This Row],[Liquido]:[INSS PREST]])</f>
        <v>120</v>
      </c>
      <c r="L325" s="119">
        <v>24</v>
      </c>
      <c r="M325" s="119">
        <f>tbAba02[[#This Row],[BRUTO]]+tbAba02[[#This Row],[INSS PATR]]</f>
        <v>144</v>
      </c>
    </row>
    <row r="326" spans="2:13" x14ac:dyDescent="0.2">
      <c r="B326" s="107">
        <f t="shared" si="5"/>
        <v>317</v>
      </c>
      <c r="C326" s="108">
        <v>43707</v>
      </c>
      <c r="D326" s="114" t="s">
        <v>1055</v>
      </c>
      <c r="E326" s="118">
        <v>43707</v>
      </c>
      <c r="F326" s="116" t="s">
        <v>513</v>
      </c>
      <c r="G326" s="119">
        <v>100.8</v>
      </c>
      <c r="H326" s="119">
        <v>6</v>
      </c>
      <c r="I326" s="119">
        <v>0</v>
      </c>
      <c r="J326" s="119">
        <v>13.2</v>
      </c>
      <c r="K326" s="119">
        <f>SUM(tbAba02[[#This Row],[Liquido]:[INSS PREST]])</f>
        <v>120</v>
      </c>
      <c r="L326" s="119">
        <v>24</v>
      </c>
      <c r="M326" s="119">
        <f>tbAba02[[#This Row],[BRUTO]]+tbAba02[[#This Row],[INSS PATR]]</f>
        <v>144</v>
      </c>
    </row>
    <row r="327" spans="2:13" x14ac:dyDescent="0.2">
      <c r="B327" s="107">
        <f t="shared" si="5"/>
        <v>318</v>
      </c>
      <c r="C327" s="108">
        <v>43707</v>
      </c>
      <c r="D327" s="114" t="s">
        <v>1055</v>
      </c>
      <c r="E327" s="118">
        <v>43707</v>
      </c>
      <c r="F327" s="116" t="s">
        <v>514</v>
      </c>
      <c r="G327" s="119">
        <v>100.8</v>
      </c>
      <c r="H327" s="119">
        <v>6</v>
      </c>
      <c r="I327" s="119">
        <v>0</v>
      </c>
      <c r="J327" s="119">
        <v>13.2</v>
      </c>
      <c r="K327" s="119">
        <f>SUM(tbAba02[[#This Row],[Liquido]:[INSS PREST]])</f>
        <v>120</v>
      </c>
      <c r="L327" s="119">
        <v>24</v>
      </c>
      <c r="M327" s="119">
        <f>tbAba02[[#This Row],[BRUTO]]+tbAba02[[#This Row],[INSS PATR]]</f>
        <v>144</v>
      </c>
    </row>
    <row r="328" spans="2:13" x14ac:dyDescent="0.2">
      <c r="B328" s="107">
        <f t="shared" si="5"/>
        <v>319</v>
      </c>
      <c r="C328" s="108">
        <v>43701</v>
      </c>
      <c r="D328" s="114" t="s">
        <v>1055</v>
      </c>
      <c r="E328" s="118">
        <v>43701</v>
      </c>
      <c r="F328" s="116" t="s">
        <v>515</v>
      </c>
      <c r="G328" s="119">
        <v>100.8</v>
      </c>
      <c r="H328" s="119">
        <v>6</v>
      </c>
      <c r="I328" s="119">
        <v>0</v>
      </c>
      <c r="J328" s="119">
        <v>13.2</v>
      </c>
      <c r="K328" s="119">
        <f>SUM(tbAba02[[#This Row],[Liquido]:[INSS PREST]])</f>
        <v>120</v>
      </c>
      <c r="L328" s="119">
        <v>24</v>
      </c>
      <c r="M328" s="119">
        <f>tbAba02[[#This Row],[BRUTO]]+tbAba02[[#This Row],[INSS PATR]]</f>
        <v>144</v>
      </c>
    </row>
    <row r="329" spans="2:13" x14ac:dyDescent="0.2">
      <c r="B329" s="107">
        <f t="shared" si="5"/>
        <v>320</v>
      </c>
      <c r="C329" s="108">
        <v>43701</v>
      </c>
      <c r="D329" s="114" t="s">
        <v>1055</v>
      </c>
      <c r="E329" s="118">
        <v>43701</v>
      </c>
      <c r="F329" s="116" t="s">
        <v>516</v>
      </c>
      <c r="G329" s="119">
        <v>100.8</v>
      </c>
      <c r="H329" s="119">
        <v>6</v>
      </c>
      <c r="I329" s="119">
        <v>0</v>
      </c>
      <c r="J329" s="119">
        <v>13.2</v>
      </c>
      <c r="K329" s="119">
        <f>SUM(tbAba02[[#This Row],[Liquido]:[INSS PREST]])</f>
        <v>120</v>
      </c>
      <c r="L329" s="119">
        <v>24</v>
      </c>
      <c r="M329" s="119">
        <f>tbAba02[[#This Row],[BRUTO]]+tbAba02[[#This Row],[INSS PATR]]</f>
        <v>144</v>
      </c>
    </row>
    <row r="330" spans="2:13" x14ac:dyDescent="0.2">
      <c r="B330" s="107">
        <f t="shared" si="5"/>
        <v>321</v>
      </c>
      <c r="C330" s="108">
        <v>43701</v>
      </c>
      <c r="D330" s="114" t="s">
        <v>1055</v>
      </c>
      <c r="E330" s="118">
        <v>43701</v>
      </c>
      <c r="F330" s="116" t="s">
        <v>517</v>
      </c>
      <c r="G330" s="119">
        <v>100.8</v>
      </c>
      <c r="H330" s="119">
        <v>6</v>
      </c>
      <c r="I330" s="119">
        <v>0</v>
      </c>
      <c r="J330" s="119">
        <v>13.2</v>
      </c>
      <c r="K330" s="119">
        <f>SUM(tbAba02[[#This Row],[Liquido]:[INSS PREST]])</f>
        <v>120</v>
      </c>
      <c r="L330" s="119">
        <v>24</v>
      </c>
      <c r="M330" s="119">
        <f>tbAba02[[#This Row],[BRUTO]]+tbAba02[[#This Row],[INSS PATR]]</f>
        <v>144</v>
      </c>
    </row>
    <row r="331" spans="2:13" x14ac:dyDescent="0.2">
      <c r="B331" s="107">
        <f t="shared" si="5"/>
        <v>322</v>
      </c>
      <c r="C331" s="108">
        <v>43706</v>
      </c>
      <c r="D331" s="114" t="s">
        <v>1055</v>
      </c>
      <c r="E331" s="118">
        <v>43706</v>
      </c>
      <c r="F331" s="116" t="s">
        <v>518</v>
      </c>
      <c r="G331" s="119">
        <v>100.8</v>
      </c>
      <c r="H331" s="119">
        <v>6</v>
      </c>
      <c r="I331" s="119">
        <v>0</v>
      </c>
      <c r="J331" s="119">
        <v>13.2</v>
      </c>
      <c r="K331" s="119">
        <f>SUM(tbAba02[[#This Row],[Liquido]:[INSS PREST]])</f>
        <v>120</v>
      </c>
      <c r="L331" s="119">
        <v>24</v>
      </c>
      <c r="M331" s="119">
        <f>tbAba02[[#This Row],[BRUTO]]+tbAba02[[#This Row],[INSS PATR]]</f>
        <v>144</v>
      </c>
    </row>
    <row r="332" spans="2:13" x14ac:dyDescent="0.2">
      <c r="B332" s="107">
        <f t="shared" si="5"/>
        <v>323</v>
      </c>
      <c r="C332" s="108">
        <v>43704</v>
      </c>
      <c r="D332" s="114" t="s">
        <v>1055</v>
      </c>
      <c r="E332" s="118">
        <v>43704</v>
      </c>
      <c r="F332" s="116" t="s">
        <v>519</v>
      </c>
      <c r="G332" s="119">
        <v>100.8</v>
      </c>
      <c r="H332" s="119">
        <v>6</v>
      </c>
      <c r="I332" s="119">
        <v>0</v>
      </c>
      <c r="J332" s="119">
        <v>13.2</v>
      </c>
      <c r="K332" s="119">
        <f>SUM(tbAba02[[#This Row],[Liquido]:[INSS PREST]])</f>
        <v>120</v>
      </c>
      <c r="L332" s="119">
        <v>24</v>
      </c>
      <c r="M332" s="119">
        <f>tbAba02[[#This Row],[BRUTO]]+tbAba02[[#This Row],[INSS PATR]]</f>
        <v>144</v>
      </c>
    </row>
    <row r="333" spans="2:13" x14ac:dyDescent="0.2">
      <c r="B333" s="107">
        <f t="shared" si="5"/>
        <v>324</v>
      </c>
      <c r="C333" s="108">
        <v>43700</v>
      </c>
      <c r="D333" s="114" t="s">
        <v>1055</v>
      </c>
      <c r="E333" s="118">
        <v>43700</v>
      </c>
      <c r="F333" s="116" t="s">
        <v>520</v>
      </c>
      <c r="G333" s="119">
        <v>201.6</v>
      </c>
      <c r="H333" s="119">
        <v>12</v>
      </c>
      <c r="I333" s="119">
        <v>0</v>
      </c>
      <c r="J333" s="119">
        <v>26.4</v>
      </c>
      <c r="K333" s="119">
        <f>SUM(tbAba02[[#This Row],[Liquido]:[INSS PREST]])</f>
        <v>240</v>
      </c>
      <c r="L333" s="119">
        <v>48</v>
      </c>
      <c r="M333" s="119">
        <f>tbAba02[[#This Row],[BRUTO]]+tbAba02[[#This Row],[INSS PATR]]</f>
        <v>288</v>
      </c>
    </row>
    <row r="334" spans="2:13" x14ac:dyDescent="0.2">
      <c r="B334" s="107">
        <f t="shared" si="5"/>
        <v>325</v>
      </c>
      <c r="C334" s="108">
        <v>43700</v>
      </c>
      <c r="D334" s="114" t="s">
        <v>1055</v>
      </c>
      <c r="E334" s="118">
        <v>43700</v>
      </c>
      <c r="F334" s="116" t="s">
        <v>521</v>
      </c>
      <c r="G334" s="119">
        <v>201.6</v>
      </c>
      <c r="H334" s="119">
        <v>12</v>
      </c>
      <c r="I334" s="119">
        <v>0</v>
      </c>
      <c r="J334" s="119">
        <v>26.4</v>
      </c>
      <c r="K334" s="119">
        <f>SUM(tbAba02[[#This Row],[Liquido]:[INSS PREST]])</f>
        <v>240</v>
      </c>
      <c r="L334" s="119">
        <v>48</v>
      </c>
      <c r="M334" s="119">
        <f>tbAba02[[#This Row],[BRUTO]]+tbAba02[[#This Row],[INSS PATR]]</f>
        <v>288</v>
      </c>
    </row>
    <row r="335" spans="2:13" x14ac:dyDescent="0.2">
      <c r="B335" s="107">
        <f t="shared" si="5"/>
        <v>326</v>
      </c>
      <c r="C335" s="108">
        <v>43700</v>
      </c>
      <c r="D335" s="114" t="s">
        <v>1055</v>
      </c>
      <c r="E335" s="118">
        <v>43700</v>
      </c>
      <c r="F335" s="116" t="s">
        <v>522</v>
      </c>
      <c r="G335" s="119">
        <v>201.6</v>
      </c>
      <c r="H335" s="119">
        <v>12</v>
      </c>
      <c r="I335" s="119">
        <v>0</v>
      </c>
      <c r="J335" s="119">
        <v>26.4</v>
      </c>
      <c r="K335" s="119">
        <f>SUM(tbAba02[[#This Row],[Liquido]:[INSS PREST]])</f>
        <v>240</v>
      </c>
      <c r="L335" s="119">
        <v>48</v>
      </c>
      <c r="M335" s="119">
        <f>tbAba02[[#This Row],[BRUTO]]+tbAba02[[#This Row],[INSS PATR]]</f>
        <v>288</v>
      </c>
    </row>
    <row r="336" spans="2:13" x14ac:dyDescent="0.2">
      <c r="B336" s="107">
        <f t="shared" si="5"/>
        <v>327</v>
      </c>
      <c r="C336" s="108">
        <v>43700</v>
      </c>
      <c r="D336" s="114" t="s">
        <v>1059</v>
      </c>
      <c r="E336" s="118">
        <v>43700</v>
      </c>
      <c r="F336" s="116" t="s">
        <v>523</v>
      </c>
      <c r="G336" s="119">
        <v>171.36</v>
      </c>
      <c r="H336" s="119">
        <v>10.199999999999999</v>
      </c>
      <c r="I336" s="119">
        <v>0</v>
      </c>
      <c r="J336" s="119">
        <v>22.44</v>
      </c>
      <c r="K336" s="119">
        <f>SUM(tbAba02[[#This Row],[Liquido]:[INSS PREST]])</f>
        <v>204</v>
      </c>
      <c r="L336" s="119">
        <v>40.799999999999997</v>
      </c>
      <c r="M336" s="119">
        <f>tbAba02[[#This Row],[BRUTO]]+tbAba02[[#This Row],[INSS PATR]]</f>
        <v>244.8</v>
      </c>
    </row>
    <row r="337" spans="2:13" x14ac:dyDescent="0.2">
      <c r="B337" s="107">
        <f t="shared" si="5"/>
        <v>328</v>
      </c>
      <c r="C337" s="108">
        <v>43701</v>
      </c>
      <c r="D337" s="114" t="s">
        <v>1059</v>
      </c>
      <c r="E337" s="118">
        <v>43701</v>
      </c>
      <c r="F337" s="116" t="s">
        <v>524</v>
      </c>
      <c r="G337" s="119">
        <v>171.36</v>
      </c>
      <c r="H337" s="119">
        <v>10.199999999999999</v>
      </c>
      <c r="I337" s="119">
        <v>0</v>
      </c>
      <c r="J337" s="119">
        <v>22.44</v>
      </c>
      <c r="K337" s="119">
        <f>SUM(tbAba02[[#This Row],[Liquido]:[INSS PREST]])</f>
        <v>204</v>
      </c>
      <c r="L337" s="119">
        <v>40.799999999999997</v>
      </c>
      <c r="M337" s="119">
        <f>tbAba02[[#This Row],[BRUTO]]+tbAba02[[#This Row],[INSS PATR]]</f>
        <v>244.8</v>
      </c>
    </row>
    <row r="338" spans="2:13" x14ac:dyDescent="0.2">
      <c r="B338" s="107">
        <f t="shared" si="5"/>
        <v>329</v>
      </c>
      <c r="C338" s="108">
        <v>43701</v>
      </c>
      <c r="D338" s="114" t="s">
        <v>1059</v>
      </c>
      <c r="E338" s="118">
        <v>43701</v>
      </c>
      <c r="F338" s="116" t="s">
        <v>525</v>
      </c>
      <c r="G338" s="119">
        <v>171.36</v>
      </c>
      <c r="H338" s="119">
        <v>10.199999999999999</v>
      </c>
      <c r="I338" s="119">
        <v>0</v>
      </c>
      <c r="J338" s="119">
        <v>22.44</v>
      </c>
      <c r="K338" s="119">
        <f>SUM(tbAba02[[#This Row],[Liquido]:[INSS PREST]])</f>
        <v>204</v>
      </c>
      <c r="L338" s="119">
        <v>40.799999999999997</v>
      </c>
      <c r="M338" s="119">
        <f>tbAba02[[#This Row],[BRUTO]]+tbAba02[[#This Row],[INSS PATR]]</f>
        <v>244.8</v>
      </c>
    </row>
    <row r="339" spans="2:13" x14ac:dyDescent="0.2">
      <c r="B339" s="107">
        <f t="shared" si="5"/>
        <v>330</v>
      </c>
      <c r="C339" s="108">
        <v>43700</v>
      </c>
      <c r="D339" s="114" t="s">
        <v>1059</v>
      </c>
      <c r="E339" s="118">
        <v>43700</v>
      </c>
      <c r="F339" s="116" t="s">
        <v>526</v>
      </c>
      <c r="G339" s="119">
        <v>171.36</v>
      </c>
      <c r="H339" s="119">
        <v>10.199999999999999</v>
      </c>
      <c r="I339" s="119">
        <v>0</v>
      </c>
      <c r="J339" s="119">
        <v>22.44</v>
      </c>
      <c r="K339" s="119">
        <f>SUM(tbAba02[[#This Row],[Liquido]:[INSS PREST]])</f>
        <v>204</v>
      </c>
      <c r="L339" s="119">
        <v>40.799999999999997</v>
      </c>
      <c r="M339" s="119">
        <f>tbAba02[[#This Row],[BRUTO]]+tbAba02[[#This Row],[INSS PATR]]</f>
        <v>244.8</v>
      </c>
    </row>
    <row r="340" spans="2:13" x14ac:dyDescent="0.2">
      <c r="B340" s="107">
        <f t="shared" si="5"/>
        <v>331</v>
      </c>
      <c r="C340" s="108">
        <v>43701</v>
      </c>
      <c r="D340" s="114" t="s">
        <v>1059</v>
      </c>
      <c r="E340" s="118">
        <v>43701</v>
      </c>
      <c r="F340" s="116" t="s">
        <v>527</v>
      </c>
      <c r="G340" s="119">
        <v>171.36</v>
      </c>
      <c r="H340" s="119">
        <v>10.199999999999999</v>
      </c>
      <c r="I340" s="119">
        <v>0</v>
      </c>
      <c r="J340" s="119">
        <v>22.44</v>
      </c>
      <c r="K340" s="119">
        <f>SUM(tbAba02[[#This Row],[Liquido]:[INSS PREST]])</f>
        <v>204</v>
      </c>
      <c r="L340" s="119">
        <v>40.799999999999997</v>
      </c>
      <c r="M340" s="119">
        <f>tbAba02[[#This Row],[BRUTO]]+tbAba02[[#This Row],[INSS PATR]]</f>
        <v>244.8</v>
      </c>
    </row>
    <row r="341" spans="2:13" x14ac:dyDescent="0.2">
      <c r="B341" s="107">
        <f t="shared" si="5"/>
        <v>332</v>
      </c>
      <c r="C341" s="108">
        <v>43707</v>
      </c>
      <c r="D341" s="114" t="s">
        <v>1055</v>
      </c>
      <c r="E341" s="118">
        <v>43707</v>
      </c>
      <c r="F341" s="116" t="s">
        <v>528</v>
      </c>
      <c r="G341" s="119">
        <v>100.8</v>
      </c>
      <c r="H341" s="119">
        <v>6</v>
      </c>
      <c r="I341" s="119">
        <v>0</v>
      </c>
      <c r="J341" s="119">
        <v>13.2</v>
      </c>
      <c r="K341" s="119">
        <f>SUM(tbAba02[[#This Row],[Liquido]:[INSS PREST]])</f>
        <v>120</v>
      </c>
      <c r="L341" s="119">
        <v>24</v>
      </c>
      <c r="M341" s="119">
        <f>tbAba02[[#This Row],[BRUTO]]+tbAba02[[#This Row],[INSS PATR]]</f>
        <v>144</v>
      </c>
    </row>
    <row r="342" spans="2:13" x14ac:dyDescent="0.2">
      <c r="B342" s="107">
        <f t="shared" si="5"/>
        <v>333</v>
      </c>
      <c r="C342" s="108">
        <v>43704</v>
      </c>
      <c r="D342" s="114" t="s">
        <v>1055</v>
      </c>
      <c r="E342" s="118">
        <v>43704</v>
      </c>
      <c r="F342" s="116" t="s">
        <v>529</v>
      </c>
      <c r="G342" s="119">
        <v>100.8</v>
      </c>
      <c r="H342" s="119">
        <v>6</v>
      </c>
      <c r="I342" s="119">
        <v>0</v>
      </c>
      <c r="J342" s="119">
        <v>13.2</v>
      </c>
      <c r="K342" s="119">
        <f>SUM(tbAba02[[#This Row],[Liquido]:[INSS PREST]])</f>
        <v>120</v>
      </c>
      <c r="L342" s="119">
        <v>24</v>
      </c>
      <c r="M342" s="119">
        <f>tbAba02[[#This Row],[BRUTO]]+tbAba02[[#This Row],[INSS PATR]]</f>
        <v>144</v>
      </c>
    </row>
    <row r="343" spans="2:13" x14ac:dyDescent="0.2">
      <c r="B343" s="107">
        <f t="shared" si="5"/>
        <v>334</v>
      </c>
      <c r="C343" s="108">
        <v>43708</v>
      </c>
      <c r="D343" s="114" t="s">
        <v>1055</v>
      </c>
      <c r="E343" s="118">
        <v>43708</v>
      </c>
      <c r="F343" s="116" t="s">
        <v>530</v>
      </c>
      <c r="G343" s="119">
        <v>100.8</v>
      </c>
      <c r="H343" s="119">
        <v>6</v>
      </c>
      <c r="I343" s="119">
        <v>0</v>
      </c>
      <c r="J343" s="119">
        <v>13.2</v>
      </c>
      <c r="K343" s="119">
        <f>SUM(tbAba02[[#This Row],[Liquido]:[INSS PREST]])</f>
        <v>120</v>
      </c>
      <c r="L343" s="119">
        <v>24</v>
      </c>
      <c r="M343" s="119">
        <f>tbAba02[[#This Row],[BRUTO]]+tbAba02[[#This Row],[INSS PATR]]</f>
        <v>144</v>
      </c>
    </row>
    <row r="344" spans="2:13" x14ac:dyDescent="0.2">
      <c r="B344" s="107">
        <f t="shared" si="5"/>
        <v>335</v>
      </c>
      <c r="C344" s="108">
        <v>43708</v>
      </c>
      <c r="D344" s="114" t="s">
        <v>1055</v>
      </c>
      <c r="E344" s="118">
        <v>43708</v>
      </c>
      <c r="F344" s="116" t="s">
        <v>531</v>
      </c>
      <c r="G344" s="119">
        <v>100.8</v>
      </c>
      <c r="H344" s="119">
        <v>6</v>
      </c>
      <c r="I344" s="119">
        <v>0</v>
      </c>
      <c r="J344" s="119">
        <v>13.2</v>
      </c>
      <c r="K344" s="119">
        <f>SUM(tbAba02[[#This Row],[Liquido]:[INSS PREST]])</f>
        <v>120</v>
      </c>
      <c r="L344" s="119">
        <v>24</v>
      </c>
      <c r="M344" s="119">
        <f>tbAba02[[#This Row],[BRUTO]]+tbAba02[[#This Row],[INSS PATR]]</f>
        <v>144</v>
      </c>
    </row>
    <row r="345" spans="2:13" x14ac:dyDescent="0.2">
      <c r="B345" s="107">
        <f t="shared" si="5"/>
        <v>336</v>
      </c>
      <c r="C345" s="108">
        <v>43701</v>
      </c>
      <c r="D345" s="114" t="s">
        <v>1055</v>
      </c>
      <c r="E345" s="118">
        <v>43701</v>
      </c>
      <c r="F345" s="116" t="s">
        <v>532</v>
      </c>
      <c r="G345" s="119">
        <v>100.8</v>
      </c>
      <c r="H345" s="119">
        <v>6</v>
      </c>
      <c r="I345" s="119">
        <v>0</v>
      </c>
      <c r="J345" s="119">
        <v>13.2</v>
      </c>
      <c r="K345" s="119">
        <f>SUM(tbAba02[[#This Row],[Liquido]:[INSS PREST]])</f>
        <v>120</v>
      </c>
      <c r="L345" s="119">
        <v>24</v>
      </c>
      <c r="M345" s="119">
        <f>tbAba02[[#This Row],[BRUTO]]+tbAba02[[#This Row],[INSS PATR]]</f>
        <v>144</v>
      </c>
    </row>
    <row r="346" spans="2:13" x14ac:dyDescent="0.2">
      <c r="B346" s="107">
        <f t="shared" si="5"/>
        <v>337</v>
      </c>
      <c r="C346" s="108">
        <v>43707</v>
      </c>
      <c r="D346" s="114" t="s">
        <v>1055</v>
      </c>
      <c r="E346" s="118">
        <v>43707</v>
      </c>
      <c r="F346" s="116" t="s">
        <v>533</v>
      </c>
      <c r="G346" s="119">
        <v>100.8</v>
      </c>
      <c r="H346" s="119">
        <v>6</v>
      </c>
      <c r="I346" s="119">
        <v>0</v>
      </c>
      <c r="J346" s="119">
        <v>13.2</v>
      </c>
      <c r="K346" s="119">
        <f>SUM(tbAba02[[#This Row],[Liquido]:[INSS PREST]])</f>
        <v>120</v>
      </c>
      <c r="L346" s="119">
        <v>24</v>
      </c>
      <c r="M346" s="119">
        <f>tbAba02[[#This Row],[BRUTO]]+tbAba02[[#This Row],[INSS PATR]]</f>
        <v>144</v>
      </c>
    </row>
    <row r="347" spans="2:13" x14ac:dyDescent="0.2">
      <c r="B347" s="107">
        <f t="shared" si="5"/>
        <v>338</v>
      </c>
      <c r="C347" s="108">
        <v>43708</v>
      </c>
      <c r="D347" s="114" t="s">
        <v>1055</v>
      </c>
      <c r="E347" s="118">
        <v>43708</v>
      </c>
      <c r="F347" s="116" t="s">
        <v>534</v>
      </c>
      <c r="G347" s="119">
        <v>100.8</v>
      </c>
      <c r="H347" s="119">
        <v>6</v>
      </c>
      <c r="I347" s="119">
        <v>0</v>
      </c>
      <c r="J347" s="119">
        <v>13.2</v>
      </c>
      <c r="K347" s="119">
        <f>SUM(tbAba02[[#This Row],[Liquido]:[INSS PREST]])</f>
        <v>120</v>
      </c>
      <c r="L347" s="119">
        <v>24</v>
      </c>
      <c r="M347" s="119">
        <f>tbAba02[[#This Row],[BRUTO]]+tbAba02[[#This Row],[INSS PATR]]</f>
        <v>144</v>
      </c>
    </row>
    <row r="348" spans="2:13" x14ac:dyDescent="0.2">
      <c r="B348" s="107">
        <f t="shared" si="5"/>
        <v>339</v>
      </c>
      <c r="C348" s="108">
        <v>43707</v>
      </c>
      <c r="D348" s="114" t="s">
        <v>1055</v>
      </c>
      <c r="E348" s="118">
        <v>43707</v>
      </c>
      <c r="F348" s="116" t="s">
        <v>535</v>
      </c>
      <c r="G348" s="119">
        <v>100.8</v>
      </c>
      <c r="H348" s="119">
        <v>6</v>
      </c>
      <c r="I348" s="119">
        <v>0</v>
      </c>
      <c r="J348" s="119">
        <v>13.2</v>
      </c>
      <c r="K348" s="119">
        <f>SUM(tbAba02[[#This Row],[Liquido]:[INSS PREST]])</f>
        <v>120</v>
      </c>
      <c r="L348" s="119">
        <v>24</v>
      </c>
      <c r="M348" s="119">
        <f>tbAba02[[#This Row],[BRUTO]]+tbAba02[[#This Row],[INSS PATR]]</f>
        <v>144</v>
      </c>
    </row>
    <row r="349" spans="2:13" x14ac:dyDescent="0.2">
      <c r="B349" s="107">
        <f t="shared" si="5"/>
        <v>340</v>
      </c>
      <c r="C349" s="108">
        <v>43707</v>
      </c>
      <c r="D349" s="114" t="s">
        <v>1055</v>
      </c>
      <c r="E349" s="118">
        <v>43707</v>
      </c>
      <c r="F349" s="116" t="s">
        <v>536</v>
      </c>
      <c r="G349" s="119">
        <v>100.8</v>
      </c>
      <c r="H349" s="119">
        <v>6</v>
      </c>
      <c r="I349" s="119">
        <v>0</v>
      </c>
      <c r="J349" s="119">
        <v>13.2</v>
      </c>
      <c r="K349" s="119">
        <f>SUM(tbAba02[[#This Row],[Liquido]:[INSS PREST]])</f>
        <v>120</v>
      </c>
      <c r="L349" s="119">
        <v>24</v>
      </c>
      <c r="M349" s="119">
        <f>tbAba02[[#This Row],[BRUTO]]+tbAba02[[#This Row],[INSS PATR]]</f>
        <v>144</v>
      </c>
    </row>
    <row r="350" spans="2:13" x14ac:dyDescent="0.2">
      <c r="B350" s="107">
        <f t="shared" si="5"/>
        <v>341</v>
      </c>
      <c r="C350" s="108">
        <v>43704</v>
      </c>
      <c r="D350" s="114" t="s">
        <v>1055</v>
      </c>
      <c r="E350" s="118">
        <v>43704</v>
      </c>
      <c r="F350" s="116" t="s">
        <v>537</v>
      </c>
      <c r="G350" s="119">
        <v>100.8</v>
      </c>
      <c r="H350" s="119">
        <v>6</v>
      </c>
      <c r="I350" s="119">
        <v>0</v>
      </c>
      <c r="J350" s="119">
        <v>13.2</v>
      </c>
      <c r="K350" s="119">
        <f>SUM(tbAba02[[#This Row],[Liquido]:[INSS PREST]])</f>
        <v>120</v>
      </c>
      <c r="L350" s="119">
        <v>24</v>
      </c>
      <c r="M350" s="119">
        <f>tbAba02[[#This Row],[BRUTO]]+tbAba02[[#This Row],[INSS PATR]]</f>
        <v>144</v>
      </c>
    </row>
    <row r="351" spans="2:13" x14ac:dyDescent="0.2">
      <c r="B351" s="107">
        <f t="shared" si="5"/>
        <v>342</v>
      </c>
      <c r="C351" s="108">
        <v>43701</v>
      </c>
      <c r="D351" s="114" t="s">
        <v>1055</v>
      </c>
      <c r="E351" s="118">
        <v>43701</v>
      </c>
      <c r="F351" s="116" t="s">
        <v>538</v>
      </c>
      <c r="G351" s="119">
        <v>100.8</v>
      </c>
      <c r="H351" s="119">
        <v>6</v>
      </c>
      <c r="I351" s="119">
        <v>0</v>
      </c>
      <c r="J351" s="119">
        <v>13.2</v>
      </c>
      <c r="K351" s="119">
        <f>SUM(tbAba02[[#This Row],[Liquido]:[INSS PREST]])</f>
        <v>120</v>
      </c>
      <c r="L351" s="119">
        <v>24</v>
      </c>
      <c r="M351" s="119">
        <f>tbAba02[[#This Row],[BRUTO]]+tbAba02[[#This Row],[INSS PATR]]</f>
        <v>144</v>
      </c>
    </row>
    <row r="352" spans="2:13" x14ac:dyDescent="0.2">
      <c r="B352" s="107">
        <f t="shared" si="5"/>
        <v>343</v>
      </c>
      <c r="C352" s="108">
        <v>43701</v>
      </c>
      <c r="D352" s="114" t="s">
        <v>1055</v>
      </c>
      <c r="E352" s="118">
        <v>43701</v>
      </c>
      <c r="F352" s="116" t="s">
        <v>539</v>
      </c>
      <c r="G352" s="119">
        <v>100.8</v>
      </c>
      <c r="H352" s="119">
        <v>6</v>
      </c>
      <c r="I352" s="119">
        <v>0</v>
      </c>
      <c r="J352" s="119">
        <v>13.2</v>
      </c>
      <c r="K352" s="119">
        <f>SUM(tbAba02[[#This Row],[Liquido]:[INSS PREST]])</f>
        <v>120</v>
      </c>
      <c r="L352" s="119">
        <v>24</v>
      </c>
      <c r="M352" s="119">
        <f>tbAba02[[#This Row],[BRUTO]]+tbAba02[[#This Row],[INSS PATR]]</f>
        <v>144</v>
      </c>
    </row>
    <row r="353" spans="2:13" x14ac:dyDescent="0.2">
      <c r="B353" s="107">
        <f t="shared" si="5"/>
        <v>344</v>
      </c>
      <c r="C353" s="108">
        <v>43724</v>
      </c>
      <c r="D353" s="114" t="s">
        <v>1055</v>
      </c>
      <c r="E353" s="118">
        <v>43724</v>
      </c>
      <c r="F353" s="116" t="s">
        <v>540</v>
      </c>
      <c r="G353" s="119">
        <v>100.8</v>
      </c>
      <c r="H353" s="119">
        <v>6</v>
      </c>
      <c r="I353" s="119">
        <v>0</v>
      </c>
      <c r="J353" s="119">
        <v>13.2</v>
      </c>
      <c r="K353" s="119">
        <f>SUM(tbAba02[[#This Row],[Liquido]:[INSS PREST]])</f>
        <v>120</v>
      </c>
      <c r="L353" s="119">
        <v>24</v>
      </c>
      <c r="M353" s="119">
        <f>tbAba02[[#This Row],[BRUTO]]+tbAba02[[#This Row],[INSS PATR]]</f>
        <v>144</v>
      </c>
    </row>
    <row r="354" spans="2:13" x14ac:dyDescent="0.2">
      <c r="B354" s="107">
        <f t="shared" si="5"/>
        <v>345</v>
      </c>
      <c r="C354" s="108">
        <v>43707</v>
      </c>
      <c r="D354" s="114" t="s">
        <v>1055</v>
      </c>
      <c r="E354" s="118">
        <v>43707</v>
      </c>
      <c r="F354" s="116" t="s">
        <v>541</v>
      </c>
      <c r="G354" s="119">
        <v>100.8</v>
      </c>
      <c r="H354" s="119">
        <v>6</v>
      </c>
      <c r="I354" s="119">
        <v>0</v>
      </c>
      <c r="J354" s="119">
        <v>13.2</v>
      </c>
      <c r="K354" s="119">
        <f>SUM(tbAba02[[#This Row],[Liquido]:[INSS PREST]])</f>
        <v>120</v>
      </c>
      <c r="L354" s="119">
        <v>24</v>
      </c>
      <c r="M354" s="119">
        <f>tbAba02[[#This Row],[BRUTO]]+tbAba02[[#This Row],[INSS PATR]]</f>
        <v>144</v>
      </c>
    </row>
    <row r="355" spans="2:13" x14ac:dyDescent="0.2">
      <c r="B355" s="107">
        <f t="shared" si="5"/>
        <v>346</v>
      </c>
      <c r="C355" s="108">
        <v>43707</v>
      </c>
      <c r="D355" s="114" t="s">
        <v>1055</v>
      </c>
      <c r="E355" s="118">
        <v>43707</v>
      </c>
      <c r="F355" s="116" t="s">
        <v>542</v>
      </c>
      <c r="G355" s="119">
        <v>100.8</v>
      </c>
      <c r="H355" s="119">
        <v>6</v>
      </c>
      <c r="I355" s="119">
        <v>0</v>
      </c>
      <c r="J355" s="119">
        <v>13.2</v>
      </c>
      <c r="K355" s="119">
        <f>SUM(tbAba02[[#This Row],[Liquido]:[INSS PREST]])</f>
        <v>120</v>
      </c>
      <c r="L355" s="119">
        <v>24</v>
      </c>
      <c r="M355" s="119">
        <f>tbAba02[[#This Row],[BRUTO]]+tbAba02[[#This Row],[INSS PATR]]</f>
        <v>144</v>
      </c>
    </row>
    <row r="356" spans="2:13" x14ac:dyDescent="0.2">
      <c r="B356" s="107">
        <f t="shared" si="5"/>
        <v>347</v>
      </c>
      <c r="C356" s="108">
        <v>43711</v>
      </c>
      <c r="D356" s="114" t="s">
        <v>1055</v>
      </c>
      <c r="E356" s="118">
        <v>43711</v>
      </c>
      <c r="F356" s="116" t="s">
        <v>543</v>
      </c>
      <c r="G356" s="119">
        <v>100.8</v>
      </c>
      <c r="H356" s="119">
        <v>6</v>
      </c>
      <c r="I356" s="119">
        <v>0</v>
      </c>
      <c r="J356" s="119">
        <v>13.2</v>
      </c>
      <c r="K356" s="119">
        <f>SUM(tbAba02[[#This Row],[Liquido]:[INSS PREST]])</f>
        <v>120</v>
      </c>
      <c r="L356" s="119">
        <v>24</v>
      </c>
      <c r="M356" s="119">
        <f>tbAba02[[#This Row],[BRUTO]]+tbAba02[[#This Row],[INSS PATR]]</f>
        <v>144</v>
      </c>
    </row>
    <row r="357" spans="2:13" x14ac:dyDescent="0.2">
      <c r="B357" s="107">
        <f t="shared" si="5"/>
        <v>348</v>
      </c>
      <c r="C357" s="108">
        <v>43707</v>
      </c>
      <c r="D357" s="114" t="s">
        <v>1055</v>
      </c>
      <c r="E357" s="118">
        <v>43707</v>
      </c>
      <c r="F357" s="116" t="s">
        <v>544</v>
      </c>
      <c r="G357" s="119">
        <v>100.8</v>
      </c>
      <c r="H357" s="119">
        <v>6</v>
      </c>
      <c r="I357" s="119">
        <v>0</v>
      </c>
      <c r="J357" s="119">
        <v>13.2</v>
      </c>
      <c r="K357" s="119">
        <f>SUM(tbAba02[[#This Row],[Liquido]:[INSS PREST]])</f>
        <v>120</v>
      </c>
      <c r="L357" s="119">
        <v>24</v>
      </c>
      <c r="M357" s="119">
        <f>tbAba02[[#This Row],[BRUTO]]+tbAba02[[#This Row],[INSS PATR]]</f>
        <v>144</v>
      </c>
    </row>
    <row r="358" spans="2:13" x14ac:dyDescent="0.2">
      <c r="B358" s="107">
        <f t="shared" si="5"/>
        <v>349</v>
      </c>
      <c r="C358" s="108">
        <v>43706</v>
      </c>
      <c r="D358" s="114" t="s">
        <v>1055</v>
      </c>
      <c r="E358" s="118">
        <v>43706</v>
      </c>
      <c r="F358" s="116" t="s">
        <v>545</v>
      </c>
      <c r="G358" s="119">
        <v>100.8</v>
      </c>
      <c r="H358" s="119">
        <v>6</v>
      </c>
      <c r="I358" s="119">
        <v>0</v>
      </c>
      <c r="J358" s="119">
        <v>13.2</v>
      </c>
      <c r="K358" s="119">
        <f>SUM(tbAba02[[#This Row],[Liquido]:[INSS PREST]])</f>
        <v>120</v>
      </c>
      <c r="L358" s="119">
        <v>24</v>
      </c>
      <c r="M358" s="119">
        <f>tbAba02[[#This Row],[BRUTO]]+tbAba02[[#This Row],[INSS PATR]]</f>
        <v>144</v>
      </c>
    </row>
    <row r="359" spans="2:13" x14ac:dyDescent="0.2">
      <c r="B359" s="107">
        <f t="shared" si="5"/>
        <v>350</v>
      </c>
      <c r="C359" s="108">
        <v>43703</v>
      </c>
      <c r="D359" s="114" t="s">
        <v>1055</v>
      </c>
      <c r="E359" s="118">
        <v>43703</v>
      </c>
      <c r="F359" s="116" t="s">
        <v>546</v>
      </c>
      <c r="G359" s="119">
        <v>100.8</v>
      </c>
      <c r="H359" s="119">
        <v>6</v>
      </c>
      <c r="I359" s="119">
        <v>0</v>
      </c>
      <c r="J359" s="119">
        <v>13.2</v>
      </c>
      <c r="K359" s="119">
        <f>SUM(tbAba02[[#This Row],[Liquido]:[INSS PREST]])</f>
        <v>120</v>
      </c>
      <c r="L359" s="119">
        <v>24</v>
      </c>
      <c r="M359" s="119">
        <f>tbAba02[[#This Row],[BRUTO]]+tbAba02[[#This Row],[INSS PATR]]</f>
        <v>144</v>
      </c>
    </row>
    <row r="360" spans="2:13" x14ac:dyDescent="0.2">
      <c r="B360" s="107">
        <f t="shared" si="5"/>
        <v>351</v>
      </c>
      <c r="C360" s="108">
        <v>43707</v>
      </c>
      <c r="D360" s="114" t="s">
        <v>1055</v>
      </c>
      <c r="E360" s="118">
        <v>43707</v>
      </c>
      <c r="F360" s="116" t="s">
        <v>547</v>
      </c>
      <c r="G360" s="119">
        <v>100.8</v>
      </c>
      <c r="H360" s="119">
        <v>6</v>
      </c>
      <c r="I360" s="119">
        <v>0</v>
      </c>
      <c r="J360" s="119">
        <v>13.2</v>
      </c>
      <c r="K360" s="119">
        <f>SUM(tbAba02[[#This Row],[Liquido]:[INSS PREST]])</f>
        <v>120</v>
      </c>
      <c r="L360" s="119">
        <v>24</v>
      </c>
      <c r="M360" s="119">
        <f>tbAba02[[#This Row],[BRUTO]]+tbAba02[[#This Row],[INSS PATR]]</f>
        <v>144</v>
      </c>
    </row>
    <row r="361" spans="2:13" x14ac:dyDescent="0.2">
      <c r="B361" s="107">
        <f t="shared" si="5"/>
        <v>352</v>
      </c>
      <c r="C361" s="108">
        <v>43707</v>
      </c>
      <c r="D361" s="114" t="s">
        <v>1055</v>
      </c>
      <c r="E361" s="118">
        <v>43707</v>
      </c>
      <c r="F361" s="116" t="s">
        <v>548</v>
      </c>
      <c r="G361" s="119">
        <v>100.8</v>
      </c>
      <c r="H361" s="119">
        <v>6</v>
      </c>
      <c r="I361" s="119">
        <v>0</v>
      </c>
      <c r="J361" s="119">
        <v>13.2</v>
      </c>
      <c r="K361" s="119">
        <f>SUM(tbAba02[[#This Row],[Liquido]:[INSS PREST]])</f>
        <v>120</v>
      </c>
      <c r="L361" s="119">
        <v>24</v>
      </c>
      <c r="M361" s="119">
        <f>tbAba02[[#This Row],[BRUTO]]+tbAba02[[#This Row],[INSS PATR]]</f>
        <v>144</v>
      </c>
    </row>
    <row r="362" spans="2:13" x14ac:dyDescent="0.2">
      <c r="B362" s="107">
        <f t="shared" si="5"/>
        <v>353</v>
      </c>
      <c r="C362" s="108">
        <v>43701</v>
      </c>
      <c r="D362" s="114" t="s">
        <v>1055</v>
      </c>
      <c r="E362" s="118">
        <v>43701</v>
      </c>
      <c r="F362" s="116" t="s">
        <v>549</v>
      </c>
      <c r="G362" s="119">
        <v>100.8</v>
      </c>
      <c r="H362" s="119">
        <v>6</v>
      </c>
      <c r="I362" s="119">
        <v>0</v>
      </c>
      <c r="J362" s="119">
        <v>13.2</v>
      </c>
      <c r="K362" s="119">
        <f>SUM(tbAba02[[#This Row],[Liquido]:[INSS PREST]])</f>
        <v>120</v>
      </c>
      <c r="L362" s="119">
        <v>24</v>
      </c>
      <c r="M362" s="119">
        <f>tbAba02[[#This Row],[BRUTO]]+tbAba02[[#This Row],[INSS PATR]]</f>
        <v>144</v>
      </c>
    </row>
    <row r="363" spans="2:13" x14ac:dyDescent="0.2">
      <c r="B363" s="107">
        <f t="shared" si="5"/>
        <v>354</v>
      </c>
      <c r="C363" s="108">
        <v>43706</v>
      </c>
      <c r="D363" s="114" t="s">
        <v>1055</v>
      </c>
      <c r="E363" s="118">
        <v>43706</v>
      </c>
      <c r="F363" s="116" t="s">
        <v>550</v>
      </c>
      <c r="G363" s="119">
        <v>100.8</v>
      </c>
      <c r="H363" s="119">
        <v>6</v>
      </c>
      <c r="I363" s="119">
        <v>0</v>
      </c>
      <c r="J363" s="119">
        <v>13.2</v>
      </c>
      <c r="K363" s="119">
        <f>SUM(tbAba02[[#This Row],[Liquido]:[INSS PREST]])</f>
        <v>120</v>
      </c>
      <c r="L363" s="119">
        <v>24</v>
      </c>
      <c r="M363" s="119">
        <f>tbAba02[[#This Row],[BRUTO]]+tbAba02[[#This Row],[INSS PATR]]</f>
        <v>144</v>
      </c>
    </row>
    <row r="364" spans="2:13" x14ac:dyDescent="0.2">
      <c r="B364" s="107">
        <f t="shared" si="5"/>
        <v>355</v>
      </c>
      <c r="C364" s="108">
        <v>43706</v>
      </c>
      <c r="D364" s="114" t="s">
        <v>1055</v>
      </c>
      <c r="E364" s="118">
        <v>43706</v>
      </c>
      <c r="F364" s="116" t="s">
        <v>551</v>
      </c>
      <c r="G364" s="119">
        <v>100.8</v>
      </c>
      <c r="H364" s="119">
        <v>6</v>
      </c>
      <c r="I364" s="119">
        <v>0</v>
      </c>
      <c r="J364" s="119">
        <v>13.2</v>
      </c>
      <c r="K364" s="119">
        <f>SUM(tbAba02[[#This Row],[Liquido]:[INSS PREST]])</f>
        <v>120</v>
      </c>
      <c r="L364" s="119">
        <v>24</v>
      </c>
      <c r="M364" s="119">
        <f>tbAba02[[#This Row],[BRUTO]]+tbAba02[[#This Row],[INSS PATR]]</f>
        <v>144</v>
      </c>
    </row>
    <row r="365" spans="2:13" x14ac:dyDescent="0.2">
      <c r="B365" s="107">
        <f t="shared" si="5"/>
        <v>356</v>
      </c>
      <c r="C365" s="108">
        <v>43706</v>
      </c>
      <c r="D365" s="114" t="s">
        <v>1055</v>
      </c>
      <c r="E365" s="118">
        <v>43706</v>
      </c>
      <c r="F365" s="116" t="s">
        <v>552</v>
      </c>
      <c r="G365" s="119">
        <v>100.8</v>
      </c>
      <c r="H365" s="119">
        <v>6</v>
      </c>
      <c r="I365" s="119">
        <v>0</v>
      </c>
      <c r="J365" s="119">
        <v>13.2</v>
      </c>
      <c r="K365" s="119">
        <f>SUM(tbAba02[[#This Row],[Liquido]:[INSS PREST]])</f>
        <v>120</v>
      </c>
      <c r="L365" s="119">
        <v>24</v>
      </c>
      <c r="M365" s="119">
        <f>tbAba02[[#This Row],[BRUTO]]+tbAba02[[#This Row],[INSS PATR]]</f>
        <v>144</v>
      </c>
    </row>
    <row r="366" spans="2:13" x14ac:dyDescent="0.2">
      <c r="B366" s="107">
        <f t="shared" si="5"/>
        <v>357</v>
      </c>
      <c r="C366" s="108">
        <v>43707</v>
      </c>
      <c r="D366" s="114" t="s">
        <v>1055</v>
      </c>
      <c r="E366" s="118">
        <v>43707</v>
      </c>
      <c r="F366" s="116" t="s">
        <v>553</v>
      </c>
      <c r="G366" s="119">
        <v>100.8</v>
      </c>
      <c r="H366" s="119">
        <v>6</v>
      </c>
      <c r="I366" s="119">
        <v>0</v>
      </c>
      <c r="J366" s="119">
        <v>13.2</v>
      </c>
      <c r="K366" s="119">
        <f>SUM(tbAba02[[#This Row],[Liquido]:[INSS PREST]])</f>
        <v>120</v>
      </c>
      <c r="L366" s="119">
        <v>24</v>
      </c>
      <c r="M366" s="119">
        <f>tbAba02[[#This Row],[BRUTO]]+tbAba02[[#This Row],[INSS PATR]]</f>
        <v>144</v>
      </c>
    </row>
    <row r="367" spans="2:13" x14ac:dyDescent="0.2">
      <c r="B367" s="107">
        <f t="shared" ref="B367:B430" si="6">IF(ISNUMBER(B366),B366+1,1)</f>
        <v>358</v>
      </c>
      <c r="C367" s="108">
        <v>43701</v>
      </c>
      <c r="D367" s="114" t="s">
        <v>1055</v>
      </c>
      <c r="E367" s="118">
        <v>43701</v>
      </c>
      <c r="F367" s="116" t="s">
        <v>554</v>
      </c>
      <c r="G367" s="119">
        <v>100.8</v>
      </c>
      <c r="H367" s="119">
        <v>6</v>
      </c>
      <c r="I367" s="119">
        <v>0</v>
      </c>
      <c r="J367" s="119">
        <v>13.2</v>
      </c>
      <c r="K367" s="119">
        <f>SUM(tbAba02[[#This Row],[Liquido]:[INSS PREST]])</f>
        <v>120</v>
      </c>
      <c r="L367" s="119">
        <v>24</v>
      </c>
      <c r="M367" s="119">
        <f>tbAba02[[#This Row],[BRUTO]]+tbAba02[[#This Row],[INSS PATR]]</f>
        <v>144</v>
      </c>
    </row>
    <row r="368" spans="2:13" x14ac:dyDescent="0.2">
      <c r="B368" s="107">
        <f t="shared" si="6"/>
        <v>359</v>
      </c>
      <c r="C368" s="108">
        <v>43706</v>
      </c>
      <c r="D368" s="114" t="s">
        <v>1055</v>
      </c>
      <c r="E368" s="118">
        <v>43706</v>
      </c>
      <c r="F368" s="116" t="s">
        <v>555</v>
      </c>
      <c r="G368" s="119">
        <v>100.8</v>
      </c>
      <c r="H368" s="119">
        <v>6</v>
      </c>
      <c r="I368" s="119">
        <v>0</v>
      </c>
      <c r="J368" s="119">
        <v>13.2</v>
      </c>
      <c r="K368" s="119">
        <f>SUM(tbAba02[[#This Row],[Liquido]:[INSS PREST]])</f>
        <v>120</v>
      </c>
      <c r="L368" s="119">
        <v>24</v>
      </c>
      <c r="M368" s="119">
        <f>tbAba02[[#This Row],[BRUTO]]+tbAba02[[#This Row],[INSS PATR]]</f>
        <v>144</v>
      </c>
    </row>
    <row r="369" spans="2:13" x14ac:dyDescent="0.2">
      <c r="B369" s="107">
        <f t="shared" si="6"/>
        <v>360</v>
      </c>
      <c r="C369" s="108">
        <v>43701</v>
      </c>
      <c r="D369" s="114" t="s">
        <v>1052</v>
      </c>
      <c r="E369" s="118">
        <v>43701</v>
      </c>
      <c r="F369" s="116" t="s">
        <v>556</v>
      </c>
      <c r="G369" s="119">
        <v>171.36</v>
      </c>
      <c r="H369" s="119">
        <v>10.199999999999999</v>
      </c>
      <c r="I369" s="119">
        <v>0</v>
      </c>
      <c r="J369" s="119">
        <v>22.44</v>
      </c>
      <c r="K369" s="119">
        <f>SUM(tbAba02[[#This Row],[Liquido]:[INSS PREST]])</f>
        <v>204</v>
      </c>
      <c r="L369" s="119">
        <v>40.799999999999997</v>
      </c>
      <c r="M369" s="119">
        <f>tbAba02[[#This Row],[BRUTO]]+tbAba02[[#This Row],[INSS PATR]]</f>
        <v>244.8</v>
      </c>
    </row>
    <row r="370" spans="2:13" x14ac:dyDescent="0.2">
      <c r="B370" s="107">
        <f t="shared" si="6"/>
        <v>361</v>
      </c>
      <c r="C370" s="108">
        <v>43704</v>
      </c>
      <c r="D370" s="114" t="s">
        <v>1055</v>
      </c>
      <c r="E370" s="118">
        <v>43704</v>
      </c>
      <c r="F370" s="116" t="s">
        <v>557</v>
      </c>
      <c r="G370" s="119">
        <v>100.8</v>
      </c>
      <c r="H370" s="119">
        <v>6</v>
      </c>
      <c r="I370" s="119">
        <v>0</v>
      </c>
      <c r="J370" s="119">
        <v>13.2</v>
      </c>
      <c r="K370" s="119">
        <f>SUM(tbAba02[[#This Row],[Liquido]:[INSS PREST]])</f>
        <v>120</v>
      </c>
      <c r="L370" s="119">
        <v>24</v>
      </c>
      <c r="M370" s="119">
        <f>tbAba02[[#This Row],[BRUTO]]+tbAba02[[#This Row],[INSS PATR]]</f>
        <v>144</v>
      </c>
    </row>
    <row r="371" spans="2:13" x14ac:dyDescent="0.2">
      <c r="B371" s="107">
        <f t="shared" si="6"/>
        <v>362</v>
      </c>
      <c r="C371" s="108">
        <v>43703</v>
      </c>
      <c r="D371" s="114" t="s">
        <v>1055</v>
      </c>
      <c r="E371" s="118">
        <v>43703</v>
      </c>
      <c r="F371" s="116" t="s">
        <v>558</v>
      </c>
      <c r="G371" s="119">
        <v>100.8</v>
      </c>
      <c r="H371" s="119">
        <v>6</v>
      </c>
      <c r="I371" s="119">
        <v>0</v>
      </c>
      <c r="J371" s="119">
        <v>13.2</v>
      </c>
      <c r="K371" s="119">
        <f>SUM(tbAba02[[#This Row],[Liquido]:[INSS PREST]])</f>
        <v>120</v>
      </c>
      <c r="L371" s="119">
        <v>24</v>
      </c>
      <c r="M371" s="119">
        <f>tbAba02[[#This Row],[BRUTO]]+tbAba02[[#This Row],[INSS PATR]]</f>
        <v>144</v>
      </c>
    </row>
    <row r="372" spans="2:13" x14ac:dyDescent="0.2">
      <c r="B372" s="107">
        <f t="shared" si="6"/>
        <v>363</v>
      </c>
      <c r="C372" s="108">
        <v>43707</v>
      </c>
      <c r="D372" s="114" t="s">
        <v>1055</v>
      </c>
      <c r="E372" s="118">
        <v>43707</v>
      </c>
      <c r="F372" s="116" t="s">
        <v>559</v>
      </c>
      <c r="G372" s="119">
        <v>100.8</v>
      </c>
      <c r="H372" s="119">
        <v>6</v>
      </c>
      <c r="I372" s="119">
        <v>0</v>
      </c>
      <c r="J372" s="119">
        <v>13.2</v>
      </c>
      <c r="K372" s="119">
        <f>SUM(tbAba02[[#This Row],[Liquido]:[INSS PREST]])</f>
        <v>120</v>
      </c>
      <c r="L372" s="119">
        <v>24</v>
      </c>
      <c r="M372" s="119">
        <f>tbAba02[[#This Row],[BRUTO]]+tbAba02[[#This Row],[INSS PATR]]</f>
        <v>144</v>
      </c>
    </row>
    <row r="373" spans="2:13" x14ac:dyDescent="0.2">
      <c r="B373" s="107">
        <f t="shared" si="6"/>
        <v>364</v>
      </c>
      <c r="C373" s="108">
        <v>43703</v>
      </c>
      <c r="D373" s="114" t="s">
        <v>1055</v>
      </c>
      <c r="E373" s="118">
        <v>43703</v>
      </c>
      <c r="F373" s="116" t="s">
        <v>560</v>
      </c>
      <c r="G373" s="119">
        <v>100.8</v>
      </c>
      <c r="H373" s="119">
        <v>6</v>
      </c>
      <c r="I373" s="119">
        <v>0</v>
      </c>
      <c r="J373" s="119">
        <v>13.2</v>
      </c>
      <c r="K373" s="119">
        <f>SUM(tbAba02[[#This Row],[Liquido]:[INSS PREST]])</f>
        <v>120</v>
      </c>
      <c r="L373" s="119">
        <v>24</v>
      </c>
      <c r="M373" s="119">
        <f>tbAba02[[#This Row],[BRUTO]]+tbAba02[[#This Row],[INSS PATR]]</f>
        <v>144</v>
      </c>
    </row>
    <row r="374" spans="2:13" x14ac:dyDescent="0.2">
      <c r="B374" s="107">
        <f t="shared" si="6"/>
        <v>365</v>
      </c>
      <c r="C374" s="108">
        <v>43707</v>
      </c>
      <c r="D374" s="114" t="s">
        <v>1055</v>
      </c>
      <c r="E374" s="118">
        <v>43707</v>
      </c>
      <c r="F374" s="116" t="s">
        <v>561</v>
      </c>
      <c r="G374" s="119">
        <v>100.8</v>
      </c>
      <c r="H374" s="119">
        <v>6</v>
      </c>
      <c r="I374" s="119">
        <v>0</v>
      </c>
      <c r="J374" s="119">
        <v>13.2</v>
      </c>
      <c r="K374" s="119">
        <f>SUM(tbAba02[[#This Row],[Liquido]:[INSS PREST]])</f>
        <v>120</v>
      </c>
      <c r="L374" s="119">
        <v>24</v>
      </c>
      <c r="M374" s="119">
        <f>tbAba02[[#This Row],[BRUTO]]+tbAba02[[#This Row],[INSS PATR]]</f>
        <v>144</v>
      </c>
    </row>
    <row r="375" spans="2:13" x14ac:dyDescent="0.2">
      <c r="B375" s="107">
        <f t="shared" si="6"/>
        <v>366</v>
      </c>
      <c r="C375" s="108">
        <v>43706</v>
      </c>
      <c r="D375" s="114" t="s">
        <v>1055</v>
      </c>
      <c r="E375" s="118">
        <v>43706</v>
      </c>
      <c r="F375" s="116" t="s">
        <v>562</v>
      </c>
      <c r="G375" s="119">
        <v>100.8</v>
      </c>
      <c r="H375" s="119">
        <v>6</v>
      </c>
      <c r="I375" s="119">
        <v>0</v>
      </c>
      <c r="J375" s="119">
        <v>13.2</v>
      </c>
      <c r="K375" s="119">
        <f>SUM(tbAba02[[#This Row],[Liquido]:[INSS PREST]])</f>
        <v>120</v>
      </c>
      <c r="L375" s="119">
        <v>24</v>
      </c>
      <c r="M375" s="119">
        <f>tbAba02[[#This Row],[BRUTO]]+tbAba02[[#This Row],[INSS PATR]]</f>
        <v>144</v>
      </c>
    </row>
    <row r="376" spans="2:13" x14ac:dyDescent="0.2">
      <c r="B376" s="107">
        <f t="shared" si="6"/>
        <v>367</v>
      </c>
      <c r="C376" s="108">
        <v>43707</v>
      </c>
      <c r="D376" s="114" t="s">
        <v>1055</v>
      </c>
      <c r="E376" s="118">
        <v>43707</v>
      </c>
      <c r="F376" s="116" t="s">
        <v>563</v>
      </c>
      <c r="G376" s="119">
        <v>100.8</v>
      </c>
      <c r="H376" s="119">
        <v>6</v>
      </c>
      <c r="I376" s="119">
        <v>0</v>
      </c>
      <c r="J376" s="119">
        <v>13.2</v>
      </c>
      <c r="K376" s="119">
        <f>SUM(tbAba02[[#This Row],[Liquido]:[INSS PREST]])</f>
        <v>120</v>
      </c>
      <c r="L376" s="119">
        <v>24</v>
      </c>
      <c r="M376" s="119">
        <f>tbAba02[[#This Row],[BRUTO]]+tbAba02[[#This Row],[INSS PATR]]</f>
        <v>144</v>
      </c>
    </row>
    <row r="377" spans="2:13" x14ac:dyDescent="0.2">
      <c r="B377" s="107">
        <f t="shared" si="6"/>
        <v>368</v>
      </c>
      <c r="C377" s="108">
        <v>43707</v>
      </c>
      <c r="D377" s="114" t="s">
        <v>1055</v>
      </c>
      <c r="E377" s="118">
        <v>43707</v>
      </c>
      <c r="F377" s="116" t="s">
        <v>564</v>
      </c>
      <c r="G377" s="119">
        <v>100.8</v>
      </c>
      <c r="H377" s="119">
        <v>6</v>
      </c>
      <c r="I377" s="119">
        <v>0</v>
      </c>
      <c r="J377" s="119">
        <v>13.2</v>
      </c>
      <c r="K377" s="119">
        <f>SUM(tbAba02[[#This Row],[Liquido]:[INSS PREST]])</f>
        <v>120</v>
      </c>
      <c r="L377" s="119">
        <v>24</v>
      </c>
      <c r="M377" s="119">
        <f>tbAba02[[#This Row],[BRUTO]]+tbAba02[[#This Row],[INSS PATR]]</f>
        <v>144</v>
      </c>
    </row>
    <row r="378" spans="2:13" x14ac:dyDescent="0.2">
      <c r="B378" s="107">
        <f t="shared" si="6"/>
        <v>369</v>
      </c>
      <c r="C378" s="108">
        <v>43708</v>
      </c>
      <c r="D378" s="114" t="s">
        <v>1055</v>
      </c>
      <c r="E378" s="118">
        <v>43708</v>
      </c>
      <c r="F378" s="116" t="s">
        <v>565</v>
      </c>
      <c r="G378" s="119">
        <v>100.8</v>
      </c>
      <c r="H378" s="119">
        <v>6</v>
      </c>
      <c r="I378" s="119">
        <v>0</v>
      </c>
      <c r="J378" s="119">
        <v>13.2</v>
      </c>
      <c r="K378" s="119">
        <f>SUM(tbAba02[[#This Row],[Liquido]:[INSS PREST]])</f>
        <v>120</v>
      </c>
      <c r="L378" s="119">
        <v>24</v>
      </c>
      <c r="M378" s="119">
        <f>tbAba02[[#This Row],[BRUTO]]+tbAba02[[#This Row],[INSS PATR]]</f>
        <v>144</v>
      </c>
    </row>
    <row r="379" spans="2:13" x14ac:dyDescent="0.2">
      <c r="B379" s="107">
        <f t="shared" si="6"/>
        <v>370</v>
      </c>
      <c r="C379" s="108">
        <v>43707</v>
      </c>
      <c r="D379" s="114" t="s">
        <v>1055</v>
      </c>
      <c r="E379" s="118">
        <v>43707</v>
      </c>
      <c r="F379" s="116" t="s">
        <v>566</v>
      </c>
      <c r="G379" s="119">
        <v>100.8</v>
      </c>
      <c r="H379" s="119">
        <v>6</v>
      </c>
      <c r="I379" s="119">
        <v>0</v>
      </c>
      <c r="J379" s="119">
        <v>13.2</v>
      </c>
      <c r="K379" s="119">
        <f>SUM(tbAba02[[#This Row],[Liquido]:[INSS PREST]])</f>
        <v>120</v>
      </c>
      <c r="L379" s="119">
        <v>24</v>
      </c>
      <c r="M379" s="119">
        <f>tbAba02[[#This Row],[BRUTO]]+tbAba02[[#This Row],[INSS PATR]]</f>
        <v>144</v>
      </c>
    </row>
    <row r="380" spans="2:13" x14ac:dyDescent="0.2">
      <c r="B380" s="107">
        <f t="shared" si="6"/>
        <v>371</v>
      </c>
      <c r="C380" s="108">
        <v>43706</v>
      </c>
      <c r="D380" s="114" t="s">
        <v>1055</v>
      </c>
      <c r="E380" s="118">
        <v>43706</v>
      </c>
      <c r="F380" s="116" t="s">
        <v>567</v>
      </c>
      <c r="G380" s="119">
        <v>100.8</v>
      </c>
      <c r="H380" s="119">
        <v>6</v>
      </c>
      <c r="I380" s="119">
        <v>0</v>
      </c>
      <c r="J380" s="119">
        <v>13.2</v>
      </c>
      <c r="K380" s="119">
        <f>SUM(tbAba02[[#This Row],[Liquido]:[INSS PREST]])</f>
        <v>120</v>
      </c>
      <c r="L380" s="119">
        <v>24</v>
      </c>
      <c r="M380" s="119">
        <f>tbAba02[[#This Row],[BRUTO]]+tbAba02[[#This Row],[INSS PATR]]</f>
        <v>144</v>
      </c>
    </row>
    <row r="381" spans="2:13" x14ac:dyDescent="0.2">
      <c r="B381" s="107">
        <f t="shared" si="6"/>
        <v>372</v>
      </c>
      <c r="C381" s="108">
        <v>43706</v>
      </c>
      <c r="D381" s="114" t="s">
        <v>1055</v>
      </c>
      <c r="E381" s="118">
        <v>43706</v>
      </c>
      <c r="F381" s="116" t="s">
        <v>568</v>
      </c>
      <c r="G381" s="119">
        <v>100.8</v>
      </c>
      <c r="H381" s="119">
        <v>6</v>
      </c>
      <c r="I381" s="119">
        <v>0</v>
      </c>
      <c r="J381" s="119">
        <v>13.2</v>
      </c>
      <c r="K381" s="119">
        <f>SUM(tbAba02[[#This Row],[Liquido]:[INSS PREST]])</f>
        <v>120</v>
      </c>
      <c r="L381" s="119">
        <v>24</v>
      </c>
      <c r="M381" s="119">
        <f>tbAba02[[#This Row],[BRUTO]]+tbAba02[[#This Row],[INSS PATR]]</f>
        <v>144</v>
      </c>
    </row>
    <row r="382" spans="2:13" x14ac:dyDescent="0.2">
      <c r="B382" s="107">
        <f t="shared" si="6"/>
        <v>373</v>
      </c>
      <c r="C382" s="108">
        <v>43707</v>
      </c>
      <c r="D382" s="114" t="s">
        <v>1055</v>
      </c>
      <c r="E382" s="118">
        <v>43707</v>
      </c>
      <c r="F382" s="116" t="s">
        <v>569</v>
      </c>
      <c r="G382" s="119">
        <v>100.8</v>
      </c>
      <c r="H382" s="119">
        <v>6</v>
      </c>
      <c r="I382" s="119">
        <v>0</v>
      </c>
      <c r="J382" s="119">
        <v>13.2</v>
      </c>
      <c r="K382" s="119">
        <f>SUM(tbAba02[[#This Row],[Liquido]:[INSS PREST]])</f>
        <v>120</v>
      </c>
      <c r="L382" s="119">
        <v>24</v>
      </c>
      <c r="M382" s="119">
        <f>tbAba02[[#This Row],[BRUTO]]+tbAba02[[#This Row],[INSS PATR]]</f>
        <v>144</v>
      </c>
    </row>
    <row r="383" spans="2:13" x14ac:dyDescent="0.2">
      <c r="B383" s="107">
        <f t="shared" si="6"/>
        <v>374</v>
      </c>
      <c r="C383" s="108">
        <v>43706</v>
      </c>
      <c r="D383" s="114" t="s">
        <v>1055</v>
      </c>
      <c r="E383" s="118">
        <v>43706</v>
      </c>
      <c r="F383" s="116" t="s">
        <v>570</v>
      </c>
      <c r="G383" s="119">
        <v>100.8</v>
      </c>
      <c r="H383" s="119">
        <v>6</v>
      </c>
      <c r="I383" s="119">
        <v>0</v>
      </c>
      <c r="J383" s="119">
        <v>13.2</v>
      </c>
      <c r="K383" s="119">
        <f>SUM(tbAba02[[#This Row],[Liquido]:[INSS PREST]])</f>
        <v>120</v>
      </c>
      <c r="L383" s="119">
        <v>24</v>
      </c>
      <c r="M383" s="119">
        <f>tbAba02[[#This Row],[BRUTO]]+tbAba02[[#This Row],[INSS PATR]]</f>
        <v>144</v>
      </c>
    </row>
    <row r="384" spans="2:13" x14ac:dyDescent="0.2">
      <c r="B384" s="107">
        <f t="shared" si="6"/>
        <v>375</v>
      </c>
      <c r="C384" s="108">
        <v>43708</v>
      </c>
      <c r="D384" s="114" t="s">
        <v>1055</v>
      </c>
      <c r="E384" s="118">
        <v>43708</v>
      </c>
      <c r="F384" s="116" t="s">
        <v>571</v>
      </c>
      <c r="G384" s="119">
        <v>100.8</v>
      </c>
      <c r="H384" s="119">
        <v>6</v>
      </c>
      <c r="I384" s="119">
        <v>0</v>
      </c>
      <c r="J384" s="119">
        <v>13.2</v>
      </c>
      <c r="K384" s="119">
        <f>SUM(tbAba02[[#This Row],[Liquido]:[INSS PREST]])</f>
        <v>120</v>
      </c>
      <c r="L384" s="119">
        <v>24</v>
      </c>
      <c r="M384" s="119">
        <f>tbAba02[[#This Row],[BRUTO]]+tbAba02[[#This Row],[INSS PATR]]</f>
        <v>144</v>
      </c>
    </row>
    <row r="385" spans="2:13" x14ac:dyDescent="0.2">
      <c r="B385" s="107">
        <f t="shared" si="6"/>
        <v>376</v>
      </c>
      <c r="C385" s="108">
        <v>43708</v>
      </c>
      <c r="D385" s="114" t="s">
        <v>1055</v>
      </c>
      <c r="E385" s="118">
        <v>43708</v>
      </c>
      <c r="F385" s="116" t="s">
        <v>572</v>
      </c>
      <c r="G385" s="119">
        <v>100.8</v>
      </c>
      <c r="H385" s="119">
        <v>6</v>
      </c>
      <c r="I385" s="119">
        <v>0</v>
      </c>
      <c r="J385" s="119">
        <v>13.2</v>
      </c>
      <c r="K385" s="119">
        <f>SUM(tbAba02[[#This Row],[Liquido]:[INSS PREST]])</f>
        <v>120</v>
      </c>
      <c r="L385" s="119">
        <v>24</v>
      </c>
      <c r="M385" s="119">
        <f>tbAba02[[#This Row],[BRUTO]]+tbAba02[[#This Row],[INSS PATR]]</f>
        <v>144</v>
      </c>
    </row>
    <row r="386" spans="2:13" x14ac:dyDescent="0.2">
      <c r="B386" s="107">
        <f t="shared" si="6"/>
        <v>377</v>
      </c>
      <c r="C386" s="108">
        <v>43704</v>
      </c>
      <c r="D386" s="114" t="s">
        <v>1055</v>
      </c>
      <c r="E386" s="118">
        <v>43704</v>
      </c>
      <c r="F386" s="116" t="s">
        <v>573</v>
      </c>
      <c r="G386" s="119">
        <v>100.8</v>
      </c>
      <c r="H386" s="119">
        <v>6</v>
      </c>
      <c r="I386" s="119">
        <v>0</v>
      </c>
      <c r="J386" s="119">
        <v>13.2</v>
      </c>
      <c r="K386" s="119">
        <f>SUM(tbAba02[[#This Row],[Liquido]:[INSS PREST]])</f>
        <v>120</v>
      </c>
      <c r="L386" s="119">
        <v>24</v>
      </c>
      <c r="M386" s="119">
        <f>tbAba02[[#This Row],[BRUTO]]+tbAba02[[#This Row],[INSS PATR]]</f>
        <v>144</v>
      </c>
    </row>
    <row r="387" spans="2:13" x14ac:dyDescent="0.2">
      <c r="B387" s="107">
        <f t="shared" si="6"/>
        <v>378</v>
      </c>
      <c r="C387" s="108">
        <v>43708</v>
      </c>
      <c r="D387" s="114" t="s">
        <v>1055</v>
      </c>
      <c r="E387" s="118">
        <v>43708</v>
      </c>
      <c r="F387" s="116" t="s">
        <v>574</v>
      </c>
      <c r="G387" s="119">
        <v>100.8</v>
      </c>
      <c r="H387" s="119">
        <v>6</v>
      </c>
      <c r="I387" s="119">
        <v>0</v>
      </c>
      <c r="J387" s="119">
        <v>13.2</v>
      </c>
      <c r="K387" s="119">
        <f>SUM(tbAba02[[#This Row],[Liquido]:[INSS PREST]])</f>
        <v>120</v>
      </c>
      <c r="L387" s="119">
        <v>24</v>
      </c>
      <c r="M387" s="119">
        <f>tbAba02[[#This Row],[BRUTO]]+tbAba02[[#This Row],[INSS PATR]]</f>
        <v>144</v>
      </c>
    </row>
    <row r="388" spans="2:13" x14ac:dyDescent="0.2">
      <c r="B388" s="107">
        <f t="shared" si="6"/>
        <v>379</v>
      </c>
      <c r="C388" s="108">
        <v>43703</v>
      </c>
      <c r="D388" s="114" t="s">
        <v>1055</v>
      </c>
      <c r="E388" s="118">
        <v>43703</v>
      </c>
      <c r="F388" s="116" t="s">
        <v>575</v>
      </c>
      <c r="G388" s="119">
        <v>100.8</v>
      </c>
      <c r="H388" s="119">
        <v>6</v>
      </c>
      <c r="I388" s="119">
        <v>0</v>
      </c>
      <c r="J388" s="119">
        <v>13.2</v>
      </c>
      <c r="K388" s="119">
        <f>SUM(tbAba02[[#This Row],[Liquido]:[INSS PREST]])</f>
        <v>120</v>
      </c>
      <c r="L388" s="119">
        <v>24</v>
      </c>
      <c r="M388" s="119">
        <f>tbAba02[[#This Row],[BRUTO]]+tbAba02[[#This Row],[INSS PATR]]</f>
        <v>144</v>
      </c>
    </row>
    <row r="389" spans="2:13" x14ac:dyDescent="0.2">
      <c r="B389" s="107">
        <f t="shared" si="6"/>
        <v>380</v>
      </c>
      <c r="C389" s="108">
        <v>43705</v>
      </c>
      <c r="D389" s="114" t="s">
        <v>1055</v>
      </c>
      <c r="E389" s="118">
        <v>43705</v>
      </c>
      <c r="F389" s="116" t="s">
        <v>576</v>
      </c>
      <c r="G389" s="119">
        <v>100.8</v>
      </c>
      <c r="H389" s="119">
        <v>6</v>
      </c>
      <c r="I389" s="119">
        <v>0</v>
      </c>
      <c r="J389" s="119">
        <v>13.2</v>
      </c>
      <c r="K389" s="119">
        <f>SUM(tbAba02[[#This Row],[Liquido]:[INSS PREST]])</f>
        <v>120</v>
      </c>
      <c r="L389" s="119">
        <v>24</v>
      </c>
      <c r="M389" s="119">
        <f>tbAba02[[#This Row],[BRUTO]]+tbAba02[[#This Row],[INSS PATR]]</f>
        <v>144</v>
      </c>
    </row>
    <row r="390" spans="2:13" x14ac:dyDescent="0.2">
      <c r="B390" s="107">
        <f t="shared" si="6"/>
        <v>381</v>
      </c>
      <c r="C390" s="108">
        <v>43704</v>
      </c>
      <c r="D390" s="114" t="s">
        <v>1055</v>
      </c>
      <c r="E390" s="118">
        <v>43704</v>
      </c>
      <c r="F390" s="116" t="s">
        <v>577</v>
      </c>
      <c r="G390" s="119">
        <v>100.8</v>
      </c>
      <c r="H390" s="119">
        <v>6</v>
      </c>
      <c r="I390" s="119">
        <v>0</v>
      </c>
      <c r="J390" s="119">
        <v>13.2</v>
      </c>
      <c r="K390" s="119">
        <f>SUM(tbAba02[[#This Row],[Liquido]:[INSS PREST]])</f>
        <v>120</v>
      </c>
      <c r="L390" s="119">
        <v>24</v>
      </c>
      <c r="M390" s="119">
        <f>tbAba02[[#This Row],[BRUTO]]+tbAba02[[#This Row],[INSS PATR]]</f>
        <v>144</v>
      </c>
    </row>
    <row r="391" spans="2:13" x14ac:dyDescent="0.2">
      <c r="B391" s="107">
        <f t="shared" si="6"/>
        <v>382</v>
      </c>
      <c r="C391" s="108">
        <v>43703</v>
      </c>
      <c r="D391" s="114" t="s">
        <v>1055</v>
      </c>
      <c r="E391" s="118">
        <v>43703</v>
      </c>
      <c r="F391" s="116" t="s">
        <v>578</v>
      </c>
      <c r="G391" s="119">
        <v>100.8</v>
      </c>
      <c r="H391" s="119">
        <v>6</v>
      </c>
      <c r="I391" s="119">
        <v>0</v>
      </c>
      <c r="J391" s="119">
        <v>13.2</v>
      </c>
      <c r="K391" s="119">
        <f>SUM(tbAba02[[#This Row],[Liquido]:[INSS PREST]])</f>
        <v>120</v>
      </c>
      <c r="L391" s="119">
        <v>24</v>
      </c>
      <c r="M391" s="119">
        <f>tbAba02[[#This Row],[BRUTO]]+tbAba02[[#This Row],[INSS PATR]]</f>
        <v>144</v>
      </c>
    </row>
    <row r="392" spans="2:13" x14ac:dyDescent="0.2">
      <c r="B392" s="107">
        <f t="shared" si="6"/>
        <v>383</v>
      </c>
      <c r="C392" s="108">
        <v>43705</v>
      </c>
      <c r="D392" s="114" t="s">
        <v>1055</v>
      </c>
      <c r="E392" s="118">
        <v>43705</v>
      </c>
      <c r="F392" s="116" t="s">
        <v>579</v>
      </c>
      <c r="G392" s="119">
        <v>100.8</v>
      </c>
      <c r="H392" s="119">
        <v>6</v>
      </c>
      <c r="I392" s="119">
        <v>0</v>
      </c>
      <c r="J392" s="119">
        <v>13.2</v>
      </c>
      <c r="K392" s="119">
        <f>SUM(tbAba02[[#This Row],[Liquido]:[INSS PREST]])</f>
        <v>120</v>
      </c>
      <c r="L392" s="119">
        <v>24</v>
      </c>
      <c r="M392" s="119">
        <f>tbAba02[[#This Row],[BRUTO]]+tbAba02[[#This Row],[INSS PATR]]</f>
        <v>144</v>
      </c>
    </row>
    <row r="393" spans="2:13" x14ac:dyDescent="0.2">
      <c r="B393" s="107">
        <f t="shared" si="6"/>
        <v>384</v>
      </c>
      <c r="C393" s="108">
        <v>43701</v>
      </c>
      <c r="D393" s="114" t="s">
        <v>1055</v>
      </c>
      <c r="E393" s="118">
        <v>43701</v>
      </c>
      <c r="F393" s="116" t="s">
        <v>580</v>
      </c>
      <c r="G393" s="119">
        <v>100.8</v>
      </c>
      <c r="H393" s="119">
        <v>6</v>
      </c>
      <c r="I393" s="119">
        <v>0</v>
      </c>
      <c r="J393" s="119">
        <v>13.2</v>
      </c>
      <c r="K393" s="119">
        <f>SUM(tbAba02[[#This Row],[Liquido]:[INSS PREST]])</f>
        <v>120</v>
      </c>
      <c r="L393" s="119">
        <v>24</v>
      </c>
      <c r="M393" s="119">
        <f>tbAba02[[#This Row],[BRUTO]]+tbAba02[[#This Row],[INSS PATR]]</f>
        <v>144</v>
      </c>
    </row>
    <row r="394" spans="2:13" x14ac:dyDescent="0.2">
      <c r="B394" s="107">
        <f t="shared" si="6"/>
        <v>385</v>
      </c>
      <c r="C394" s="108">
        <v>43706</v>
      </c>
      <c r="D394" s="114" t="s">
        <v>1055</v>
      </c>
      <c r="E394" s="118">
        <v>43706</v>
      </c>
      <c r="F394" s="116" t="s">
        <v>581</v>
      </c>
      <c r="G394" s="119">
        <v>100.8</v>
      </c>
      <c r="H394" s="119">
        <v>6</v>
      </c>
      <c r="I394" s="119">
        <v>0</v>
      </c>
      <c r="J394" s="119">
        <v>13.2</v>
      </c>
      <c r="K394" s="119">
        <f>SUM(tbAba02[[#This Row],[Liquido]:[INSS PREST]])</f>
        <v>120</v>
      </c>
      <c r="L394" s="119">
        <v>24</v>
      </c>
      <c r="M394" s="119">
        <f>tbAba02[[#This Row],[BRUTO]]+tbAba02[[#This Row],[INSS PATR]]</f>
        <v>144</v>
      </c>
    </row>
    <row r="395" spans="2:13" x14ac:dyDescent="0.2">
      <c r="B395" s="107">
        <f t="shared" si="6"/>
        <v>386</v>
      </c>
      <c r="C395" s="108">
        <v>43703</v>
      </c>
      <c r="D395" s="114" t="s">
        <v>1055</v>
      </c>
      <c r="E395" s="118">
        <v>43703</v>
      </c>
      <c r="F395" s="116" t="s">
        <v>582</v>
      </c>
      <c r="G395" s="119">
        <v>100.8</v>
      </c>
      <c r="H395" s="119">
        <v>6</v>
      </c>
      <c r="I395" s="119">
        <v>0</v>
      </c>
      <c r="J395" s="119">
        <v>13.2</v>
      </c>
      <c r="K395" s="119">
        <f>SUM(tbAba02[[#This Row],[Liquido]:[INSS PREST]])</f>
        <v>120</v>
      </c>
      <c r="L395" s="119">
        <v>24</v>
      </c>
      <c r="M395" s="119">
        <f>tbAba02[[#This Row],[BRUTO]]+tbAba02[[#This Row],[INSS PATR]]</f>
        <v>144</v>
      </c>
    </row>
    <row r="396" spans="2:13" x14ac:dyDescent="0.2">
      <c r="B396" s="107">
        <f t="shared" si="6"/>
        <v>387</v>
      </c>
      <c r="C396" s="108">
        <v>43703</v>
      </c>
      <c r="D396" s="114" t="s">
        <v>1055</v>
      </c>
      <c r="E396" s="118">
        <v>43703</v>
      </c>
      <c r="F396" s="116" t="s">
        <v>583</v>
      </c>
      <c r="G396" s="119">
        <v>100.8</v>
      </c>
      <c r="H396" s="119">
        <v>6</v>
      </c>
      <c r="I396" s="119">
        <v>0</v>
      </c>
      <c r="J396" s="119">
        <v>13.2</v>
      </c>
      <c r="K396" s="119">
        <f>SUM(tbAba02[[#This Row],[Liquido]:[INSS PREST]])</f>
        <v>120</v>
      </c>
      <c r="L396" s="119">
        <v>24</v>
      </c>
      <c r="M396" s="119">
        <f>tbAba02[[#This Row],[BRUTO]]+tbAba02[[#This Row],[INSS PATR]]</f>
        <v>144</v>
      </c>
    </row>
    <row r="397" spans="2:13" x14ac:dyDescent="0.2">
      <c r="B397" s="107">
        <f t="shared" si="6"/>
        <v>388</v>
      </c>
      <c r="C397" s="108">
        <v>43701</v>
      </c>
      <c r="D397" s="114" t="s">
        <v>1055</v>
      </c>
      <c r="E397" s="118">
        <v>43701</v>
      </c>
      <c r="F397" s="116" t="s">
        <v>584</v>
      </c>
      <c r="G397" s="119">
        <v>100.8</v>
      </c>
      <c r="H397" s="119">
        <v>6</v>
      </c>
      <c r="I397" s="119">
        <v>0</v>
      </c>
      <c r="J397" s="119">
        <v>13.2</v>
      </c>
      <c r="K397" s="119">
        <f>SUM(tbAba02[[#This Row],[Liquido]:[INSS PREST]])</f>
        <v>120</v>
      </c>
      <c r="L397" s="119">
        <v>24</v>
      </c>
      <c r="M397" s="119">
        <f>tbAba02[[#This Row],[BRUTO]]+tbAba02[[#This Row],[INSS PATR]]</f>
        <v>144</v>
      </c>
    </row>
    <row r="398" spans="2:13" x14ac:dyDescent="0.2">
      <c r="B398" s="107">
        <f t="shared" si="6"/>
        <v>389</v>
      </c>
      <c r="C398" s="108">
        <v>43701</v>
      </c>
      <c r="D398" s="114" t="s">
        <v>1055</v>
      </c>
      <c r="E398" s="118">
        <v>43701</v>
      </c>
      <c r="F398" s="116" t="s">
        <v>585</v>
      </c>
      <c r="G398" s="119">
        <v>100.8</v>
      </c>
      <c r="H398" s="119">
        <v>6</v>
      </c>
      <c r="I398" s="119">
        <v>0</v>
      </c>
      <c r="J398" s="119">
        <v>13.2</v>
      </c>
      <c r="K398" s="119">
        <f>SUM(tbAba02[[#This Row],[Liquido]:[INSS PREST]])</f>
        <v>120</v>
      </c>
      <c r="L398" s="119">
        <v>24</v>
      </c>
      <c r="M398" s="119">
        <f>tbAba02[[#This Row],[BRUTO]]+tbAba02[[#This Row],[INSS PATR]]</f>
        <v>144</v>
      </c>
    </row>
    <row r="399" spans="2:13" x14ac:dyDescent="0.2">
      <c r="B399" s="107">
        <f t="shared" si="6"/>
        <v>390</v>
      </c>
      <c r="C399" s="108">
        <v>43703</v>
      </c>
      <c r="D399" s="114" t="s">
        <v>1055</v>
      </c>
      <c r="E399" s="118">
        <v>43703</v>
      </c>
      <c r="F399" s="116" t="s">
        <v>586</v>
      </c>
      <c r="G399" s="119">
        <v>100.8</v>
      </c>
      <c r="H399" s="119">
        <v>6</v>
      </c>
      <c r="I399" s="119">
        <v>0</v>
      </c>
      <c r="J399" s="119">
        <v>13.2</v>
      </c>
      <c r="K399" s="119">
        <f>SUM(tbAba02[[#This Row],[Liquido]:[INSS PREST]])</f>
        <v>120</v>
      </c>
      <c r="L399" s="119">
        <v>24</v>
      </c>
      <c r="M399" s="119">
        <f>tbAba02[[#This Row],[BRUTO]]+tbAba02[[#This Row],[INSS PATR]]</f>
        <v>144</v>
      </c>
    </row>
    <row r="400" spans="2:13" x14ac:dyDescent="0.2">
      <c r="B400" s="107">
        <f t="shared" si="6"/>
        <v>391</v>
      </c>
      <c r="C400" s="108">
        <v>43705</v>
      </c>
      <c r="D400" s="114" t="s">
        <v>1055</v>
      </c>
      <c r="E400" s="118">
        <v>43705</v>
      </c>
      <c r="F400" s="116" t="s">
        <v>587</v>
      </c>
      <c r="G400" s="119">
        <v>100.8</v>
      </c>
      <c r="H400" s="119">
        <v>6</v>
      </c>
      <c r="I400" s="119">
        <v>0</v>
      </c>
      <c r="J400" s="119">
        <v>13.2</v>
      </c>
      <c r="K400" s="119">
        <f>SUM(tbAba02[[#This Row],[Liquido]:[INSS PREST]])</f>
        <v>120</v>
      </c>
      <c r="L400" s="119">
        <v>24</v>
      </c>
      <c r="M400" s="119">
        <f>tbAba02[[#This Row],[BRUTO]]+tbAba02[[#This Row],[INSS PATR]]</f>
        <v>144</v>
      </c>
    </row>
    <row r="401" spans="2:13" x14ac:dyDescent="0.2">
      <c r="B401" s="107">
        <f t="shared" si="6"/>
        <v>392</v>
      </c>
      <c r="C401" s="108">
        <v>43701</v>
      </c>
      <c r="D401" s="114" t="s">
        <v>1055</v>
      </c>
      <c r="E401" s="118">
        <v>43701</v>
      </c>
      <c r="F401" s="116" t="s">
        <v>588</v>
      </c>
      <c r="G401" s="119">
        <v>100.8</v>
      </c>
      <c r="H401" s="119">
        <v>6</v>
      </c>
      <c r="I401" s="119">
        <v>0</v>
      </c>
      <c r="J401" s="119">
        <v>13.2</v>
      </c>
      <c r="K401" s="119">
        <f>SUM(tbAba02[[#This Row],[Liquido]:[INSS PREST]])</f>
        <v>120</v>
      </c>
      <c r="L401" s="119">
        <v>24</v>
      </c>
      <c r="M401" s="119">
        <f>tbAba02[[#This Row],[BRUTO]]+tbAba02[[#This Row],[INSS PATR]]</f>
        <v>144</v>
      </c>
    </row>
    <row r="402" spans="2:13" x14ac:dyDescent="0.2">
      <c r="B402" s="107">
        <f t="shared" si="6"/>
        <v>393</v>
      </c>
      <c r="C402" s="108">
        <v>43705</v>
      </c>
      <c r="D402" s="114" t="s">
        <v>1055</v>
      </c>
      <c r="E402" s="118">
        <v>43705</v>
      </c>
      <c r="F402" s="116" t="s">
        <v>589</v>
      </c>
      <c r="G402" s="119">
        <v>100.8</v>
      </c>
      <c r="H402" s="119">
        <v>6</v>
      </c>
      <c r="I402" s="119">
        <v>0</v>
      </c>
      <c r="J402" s="119">
        <v>13.2</v>
      </c>
      <c r="K402" s="119">
        <f>SUM(tbAba02[[#This Row],[Liquido]:[INSS PREST]])</f>
        <v>120</v>
      </c>
      <c r="L402" s="119">
        <v>24</v>
      </c>
      <c r="M402" s="119">
        <f>tbAba02[[#This Row],[BRUTO]]+tbAba02[[#This Row],[INSS PATR]]</f>
        <v>144</v>
      </c>
    </row>
    <row r="403" spans="2:13" x14ac:dyDescent="0.2">
      <c r="B403" s="107">
        <f t="shared" si="6"/>
        <v>394</v>
      </c>
      <c r="C403" s="108">
        <v>43704</v>
      </c>
      <c r="D403" s="114" t="s">
        <v>1055</v>
      </c>
      <c r="E403" s="118">
        <v>43704</v>
      </c>
      <c r="F403" s="116" t="s">
        <v>590</v>
      </c>
      <c r="G403" s="119">
        <v>100.8</v>
      </c>
      <c r="H403" s="119">
        <v>6</v>
      </c>
      <c r="I403" s="119">
        <v>0</v>
      </c>
      <c r="J403" s="119">
        <v>13.2</v>
      </c>
      <c r="K403" s="119">
        <f>SUM(tbAba02[[#This Row],[Liquido]:[INSS PREST]])</f>
        <v>120</v>
      </c>
      <c r="L403" s="119">
        <v>24</v>
      </c>
      <c r="M403" s="119">
        <f>tbAba02[[#This Row],[BRUTO]]+tbAba02[[#This Row],[INSS PATR]]</f>
        <v>144</v>
      </c>
    </row>
    <row r="404" spans="2:13" x14ac:dyDescent="0.2">
      <c r="B404" s="107">
        <f t="shared" si="6"/>
        <v>395</v>
      </c>
      <c r="C404" s="108">
        <v>43705</v>
      </c>
      <c r="D404" s="114" t="s">
        <v>1055</v>
      </c>
      <c r="E404" s="118">
        <v>43705</v>
      </c>
      <c r="F404" s="116" t="s">
        <v>591</v>
      </c>
      <c r="G404" s="119">
        <v>100.8</v>
      </c>
      <c r="H404" s="119">
        <v>6</v>
      </c>
      <c r="I404" s="119">
        <v>0</v>
      </c>
      <c r="J404" s="119">
        <v>13.2</v>
      </c>
      <c r="K404" s="119">
        <f>SUM(tbAba02[[#This Row],[Liquido]:[INSS PREST]])</f>
        <v>120</v>
      </c>
      <c r="L404" s="119">
        <v>24</v>
      </c>
      <c r="M404" s="119">
        <f>tbAba02[[#This Row],[BRUTO]]+tbAba02[[#This Row],[INSS PATR]]</f>
        <v>144</v>
      </c>
    </row>
    <row r="405" spans="2:13" x14ac:dyDescent="0.2">
      <c r="B405" s="107">
        <f t="shared" si="6"/>
        <v>396</v>
      </c>
      <c r="C405" s="108">
        <v>43704</v>
      </c>
      <c r="D405" s="114" t="s">
        <v>1055</v>
      </c>
      <c r="E405" s="118">
        <v>43704</v>
      </c>
      <c r="F405" s="116" t="s">
        <v>592</v>
      </c>
      <c r="G405" s="119">
        <v>100.8</v>
      </c>
      <c r="H405" s="119">
        <v>6</v>
      </c>
      <c r="I405" s="119">
        <v>0</v>
      </c>
      <c r="J405" s="119">
        <v>13.2</v>
      </c>
      <c r="K405" s="119">
        <f>SUM(tbAba02[[#This Row],[Liquido]:[INSS PREST]])</f>
        <v>120</v>
      </c>
      <c r="L405" s="119">
        <v>24</v>
      </c>
      <c r="M405" s="119">
        <f>tbAba02[[#This Row],[BRUTO]]+tbAba02[[#This Row],[INSS PATR]]</f>
        <v>144</v>
      </c>
    </row>
    <row r="406" spans="2:13" x14ac:dyDescent="0.2">
      <c r="B406" s="107">
        <f t="shared" si="6"/>
        <v>397</v>
      </c>
      <c r="C406" s="108">
        <v>43701</v>
      </c>
      <c r="D406" s="114" t="s">
        <v>1055</v>
      </c>
      <c r="E406" s="118">
        <v>43701</v>
      </c>
      <c r="F406" s="116" t="s">
        <v>593</v>
      </c>
      <c r="G406" s="119">
        <v>100.8</v>
      </c>
      <c r="H406" s="119">
        <v>6</v>
      </c>
      <c r="I406" s="119">
        <v>0</v>
      </c>
      <c r="J406" s="119">
        <v>13.2</v>
      </c>
      <c r="K406" s="119">
        <f>SUM(tbAba02[[#This Row],[Liquido]:[INSS PREST]])</f>
        <v>120</v>
      </c>
      <c r="L406" s="119">
        <v>24</v>
      </c>
      <c r="M406" s="119">
        <f>tbAba02[[#This Row],[BRUTO]]+tbAba02[[#This Row],[INSS PATR]]</f>
        <v>144</v>
      </c>
    </row>
    <row r="407" spans="2:13" x14ac:dyDescent="0.2">
      <c r="B407" s="107">
        <f t="shared" si="6"/>
        <v>398</v>
      </c>
      <c r="C407" s="108">
        <v>43701</v>
      </c>
      <c r="D407" s="114" t="s">
        <v>1055</v>
      </c>
      <c r="E407" s="118">
        <v>43701</v>
      </c>
      <c r="F407" s="116" t="s">
        <v>594</v>
      </c>
      <c r="G407" s="119">
        <v>100.8</v>
      </c>
      <c r="H407" s="119">
        <v>6</v>
      </c>
      <c r="I407" s="119">
        <v>0</v>
      </c>
      <c r="J407" s="119">
        <v>13.2</v>
      </c>
      <c r="K407" s="119">
        <f>SUM(tbAba02[[#This Row],[Liquido]:[INSS PREST]])</f>
        <v>120</v>
      </c>
      <c r="L407" s="119">
        <v>24</v>
      </c>
      <c r="M407" s="119">
        <f>tbAba02[[#This Row],[BRUTO]]+tbAba02[[#This Row],[INSS PATR]]</f>
        <v>144</v>
      </c>
    </row>
    <row r="408" spans="2:13" x14ac:dyDescent="0.2">
      <c r="B408" s="107">
        <f t="shared" si="6"/>
        <v>399</v>
      </c>
      <c r="C408" s="108">
        <v>43701</v>
      </c>
      <c r="D408" s="114" t="s">
        <v>1055</v>
      </c>
      <c r="E408" s="118">
        <v>43701</v>
      </c>
      <c r="F408" s="116" t="s">
        <v>595</v>
      </c>
      <c r="G408" s="119">
        <v>100.8</v>
      </c>
      <c r="H408" s="119">
        <v>6</v>
      </c>
      <c r="I408" s="119">
        <v>0</v>
      </c>
      <c r="J408" s="119">
        <v>13.2</v>
      </c>
      <c r="K408" s="119">
        <f>SUM(tbAba02[[#This Row],[Liquido]:[INSS PREST]])</f>
        <v>120</v>
      </c>
      <c r="L408" s="119">
        <v>24</v>
      </c>
      <c r="M408" s="119">
        <f>tbAba02[[#This Row],[BRUTO]]+tbAba02[[#This Row],[INSS PATR]]</f>
        <v>144</v>
      </c>
    </row>
    <row r="409" spans="2:13" x14ac:dyDescent="0.2">
      <c r="B409" s="107">
        <f t="shared" si="6"/>
        <v>400</v>
      </c>
      <c r="C409" s="108">
        <v>43704</v>
      </c>
      <c r="D409" s="114" t="s">
        <v>1055</v>
      </c>
      <c r="E409" s="118">
        <v>43704</v>
      </c>
      <c r="F409" s="116" t="s">
        <v>596</v>
      </c>
      <c r="G409" s="119">
        <v>100.8</v>
      </c>
      <c r="H409" s="119">
        <v>6</v>
      </c>
      <c r="I409" s="119">
        <v>0</v>
      </c>
      <c r="J409" s="119">
        <v>13.2</v>
      </c>
      <c r="K409" s="119">
        <f>SUM(tbAba02[[#This Row],[Liquido]:[INSS PREST]])</f>
        <v>120</v>
      </c>
      <c r="L409" s="119">
        <v>24</v>
      </c>
      <c r="M409" s="119">
        <f>tbAba02[[#This Row],[BRUTO]]+tbAba02[[#This Row],[INSS PATR]]</f>
        <v>144</v>
      </c>
    </row>
    <row r="410" spans="2:13" x14ac:dyDescent="0.2">
      <c r="B410" s="107">
        <f t="shared" si="6"/>
        <v>401</v>
      </c>
      <c r="C410" s="108">
        <v>43701</v>
      </c>
      <c r="D410" s="114" t="s">
        <v>1055</v>
      </c>
      <c r="E410" s="118">
        <v>43701</v>
      </c>
      <c r="F410" s="116" t="s">
        <v>597</v>
      </c>
      <c r="G410" s="119">
        <v>100.8</v>
      </c>
      <c r="H410" s="119">
        <v>6</v>
      </c>
      <c r="I410" s="119">
        <v>0</v>
      </c>
      <c r="J410" s="119">
        <v>13.2</v>
      </c>
      <c r="K410" s="119">
        <f>SUM(tbAba02[[#This Row],[Liquido]:[INSS PREST]])</f>
        <v>120</v>
      </c>
      <c r="L410" s="119">
        <v>24</v>
      </c>
      <c r="M410" s="119">
        <f>tbAba02[[#This Row],[BRUTO]]+tbAba02[[#This Row],[INSS PATR]]</f>
        <v>144</v>
      </c>
    </row>
    <row r="411" spans="2:13" x14ac:dyDescent="0.2">
      <c r="B411" s="107">
        <f t="shared" si="6"/>
        <v>402</v>
      </c>
      <c r="C411" s="108">
        <v>43701</v>
      </c>
      <c r="D411" s="114" t="s">
        <v>1055</v>
      </c>
      <c r="E411" s="118">
        <v>43701</v>
      </c>
      <c r="F411" s="116" t="s">
        <v>598</v>
      </c>
      <c r="G411" s="119">
        <v>100.8</v>
      </c>
      <c r="H411" s="119">
        <v>6</v>
      </c>
      <c r="I411" s="119">
        <v>0</v>
      </c>
      <c r="J411" s="119">
        <v>13.2</v>
      </c>
      <c r="K411" s="119">
        <f>SUM(tbAba02[[#This Row],[Liquido]:[INSS PREST]])</f>
        <v>120</v>
      </c>
      <c r="L411" s="119">
        <v>24</v>
      </c>
      <c r="M411" s="119">
        <f>tbAba02[[#This Row],[BRUTO]]+tbAba02[[#This Row],[INSS PATR]]</f>
        <v>144</v>
      </c>
    </row>
    <row r="412" spans="2:13" x14ac:dyDescent="0.2">
      <c r="B412" s="107">
        <f t="shared" si="6"/>
        <v>403</v>
      </c>
      <c r="C412" s="108">
        <v>43701</v>
      </c>
      <c r="D412" s="114" t="s">
        <v>1055</v>
      </c>
      <c r="E412" s="118">
        <v>43701</v>
      </c>
      <c r="F412" s="116" t="s">
        <v>599</v>
      </c>
      <c r="G412" s="119">
        <v>100.8</v>
      </c>
      <c r="H412" s="119">
        <v>6</v>
      </c>
      <c r="I412" s="119">
        <v>0</v>
      </c>
      <c r="J412" s="119">
        <v>13.2</v>
      </c>
      <c r="K412" s="119">
        <f>SUM(tbAba02[[#This Row],[Liquido]:[INSS PREST]])</f>
        <v>120</v>
      </c>
      <c r="L412" s="119">
        <v>24</v>
      </c>
      <c r="M412" s="119">
        <f>tbAba02[[#This Row],[BRUTO]]+tbAba02[[#This Row],[INSS PATR]]</f>
        <v>144</v>
      </c>
    </row>
    <row r="413" spans="2:13" x14ac:dyDescent="0.2">
      <c r="B413" s="107">
        <f t="shared" si="6"/>
        <v>404</v>
      </c>
      <c r="C413" s="108">
        <v>43701</v>
      </c>
      <c r="D413" s="114" t="s">
        <v>1055</v>
      </c>
      <c r="E413" s="118">
        <v>43701</v>
      </c>
      <c r="F413" s="116" t="s">
        <v>600</v>
      </c>
      <c r="G413" s="119">
        <v>100.8</v>
      </c>
      <c r="H413" s="119">
        <v>6</v>
      </c>
      <c r="I413" s="119">
        <v>0</v>
      </c>
      <c r="J413" s="119">
        <v>13.2</v>
      </c>
      <c r="K413" s="119">
        <f>SUM(tbAba02[[#This Row],[Liquido]:[INSS PREST]])</f>
        <v>120</v>
      </c>
      <c r="L413" s="119">
        <v>24</v>
      </c>
      <c r="M413" s="119">
        <f>tbAba02[[#This Row],[BRUTO]]+tbAba02[[#This Row],[INSS PATR]]</f>
        <v>144</v>
      </c>
    </row>
    <row r="414" spans="2:13" x14ac:dyDescent="0.2">
      <c r="B414" s="107">
        <f t="shared" si="6"/>
        <v>405</v>
      </c>
      <c r="C414" s="108">
        <v>43705</v>
      </c>
      <c r="D414" s="114" t="s">
        <v>1055</v>
      </c>
      <c r="E414" s="118">
        <v>43705</v>
      </c>
      <c r="F414" s="116" t="s">
        <v>601</v>
      </c>
      <c r="G414" s="119">
        <v>100.8</v>
      </c>
      <c r="H414" s="119">
        <v>6</v>
      </c>
      <c r="I414" s="119">
        <v>0</v>
      </c>
      <c r="J414" s="119">
        <v>13.2</v>
      </c>
      <c r="K414" s="119">
        <f>SUM(tbAba02[[#This Row],[Liquido]:[INSS PREST]])</f>
        <v>120</v>
      </c>
      <c r="L414" s="119">
        <v>24</v>
      </c>
      <c r="M414" s="119">
        <f>tbAba02[[#This Row],[BRUTO]]+tbAba02[[#This Row],[INSS PATR]]</f>
        <v>144</v>
      </c>
    </row>
    <row r="415" spans="2:13" x14ac:dyDescent="0.2">
      <c r="B415" s="107">
        <f t="shared" si="6"/>
        <v>406</v>
      </c>
      <c r="C415" s="108">
        <v>43705</v>
      </c>
      <c r="D415" s="114" t="s">
        <v>1055</v>
      </c>
      <c r="E415" s="118">
        <v>43705</v>
      </c>
      <c r="F415" s="116" t="s">
        <v>602</v>
      </c>
      <c r="G415" s="119">
        <v>100.8</v>
      </c>
      <c r="H415" s="119">
        <v>6</v>
      </c>
      <c r="I415" s="119">
        <v>0</v>
      </c>
      <c r="J415" s="119">
        <v>13.2</v>
      </c>
      <c r="K415" s="119">
        <f>SUM(tbAba02[[#This Row],[Liquido]:[INSS PREST]])</f>
        <v>120</v>
      </c>
      <c r="L415" s="119">
        <v>24</v>
      </c>
      <c r="M415" s="119">
        <f>tbAba02[[#This Row],[BRUTO]]+tbAba02[[#This Row],[INSS PATR]]</f>
        <v>144</v>
      </c>
    </row>
    <row r="416" spans="2:13" x14ac:dyDescent="0.2">
      <c r="B416" s="107">
        <f t="shared" si="6"/>
        <v>407</v>
      </c>
      <c r="C416" s="108">
        <v>43705</v>
      </c>
      <c r="D416" s="114" t="s">
        <v>1055</v>
      </c>
      <c r="E416" s="118">
        <v>43705</v>
      </c>
      <c r="F416" s="116" t="s">
        <v>603</v>
      </c>
      <c r="G416" s="119">
        <v>100.8</v>
      </c>
      <c r="H416" s="119">
        <v>6</v>
      </c>
      <c r="I416" s="119">
        <v>0</v>
      </c>
      <c r="J416" s="119">
        <v>13.2</v>
      </c>
      <c r="K416" s="119">
        <f>SUM(tbAba02[[#This Row],[Liquido]:[INSS PREST]])</f>
        <v>120</v>
      </c>
      <c r="L416" s="119">
        <v>24</v>
      </c>
      <c r="M416" s="119">
        <f>tbAba02[[#This Row],[BRUTO]]+tbAba02[[#This Row],[INSS PATR]]</f>
        <v>144</v>
      </c>
    </row>
    <row r="417" spans="2:13" x14ac:dyDescent="0.2">
      <c r="B417" s="107">
        <f t="shared" si="6"/>
        <v>408</v>
      </c>
      <c r="C417" s="108">
        <v>43701</v>
      </c>
      <c r="D417" s="114" t="s">
        <v>1055</v>
      </c>
      <c r="E417" s="118">
        <v>43701</v>
      </c>
      <c r="F417" s="116" t="s">
        <v>604</v>
      </c>
      <c r="G417" s="119">
        <v>100.8</v>
      </c>
      <c r="H417" s="119">
        <v>6</v>
      </c>
      <c r="I417" s="119">
        <v>0</v>
      </c>
      <c r="J417" s="119">
        <v>13.2</v>
      </c>
      <c r="K417" s="119">
        <f>SUM(tbAba02[[#This Row],[Liquido]:[INSS PREST]])</f>
        <v>120</v>
      </c>
      <c r="L417" s="119">
        <v>24</v>
      </c>
      <c r="M417" s="119">
        <f>tbAba02[[#This Row],[BRUTO]]+tbAba02[[#This Row],[INSS PATR]]</f>
        <v>144</v>
      </c>
    </row>
    <row r="418" spans="2:13" x14ac:dyDescent="0.2">
      <c r="B418" s="107">
        <f t="shared" si="6"/>
        <v>409</v>
      </c>
      <c r="C418" s="108">
        <v>43700</v>
      </c>
      <c r="D418" s="114" t="s">
        <v>1055</v>
      </c>
      <c r="E418" s="118">
        <v>43700</v>
      </c>
      <c r="F418" s="116" t="s">
        <v>605</v>
      </c>
      <c r="G418" s="119">
        <v>201.6</v>
      </c>
      <c r="H418" s="119">
        <v>12</v>
      </c>
      <c r="I418" s="119">
        <v>0</v>
      </c>
      <c r="J418" s="119">
        <v>26.4</v>
      </c>
      <c r="K418" s="119">
        <f>SUM(tbAba02[[#This Row],[Liquido]:[INSS PREST]])</f>
        <v>240</v>
      </c>
      <c r="L418" s="119">
        <v>48</v>
      </c>
      <c r="M418" s="119">
        <f>tbAba02[[#This Row],[BRUTO]]+tbAba02[[#This Row],[INSS PATR]]</f>
        <v>288</v>
      </c>
    </row>
    <row r="419" spans="2:13" x14ac:dyDescent="0.2">
      <c r="B419" s="107">
        <f t="shared" si="6"/>
        <v>410</v>
      </c>
      <c r="C419" s="108">
        <v>43701</v>
      </c>
      <c r="D419" s="114" t="s">
        <v>1055</v>
      </c>
      <c r="E419" s="118">
        <v>43701</v>
      </c>
      <c r="F419" s="116" t="s">
        <v>606</v>
      </c>
      <c r="G419" s="119">
        <v>201.6</v>
      </c>
      <c r="H419" s="119">
        <v>12</v>
      </c>
      <c r="I419" s="119">
        <v>0</v>
      </c>
      <c r="J419" s="119">
        <v>26.4</v>
      </c>
      <c r="K419" s="119">
        <f>SUM(tbAba02[[#This Row],[Liquido]:[INSS PREST]])</f>
        <v>240</v>
      </c>
      <c r="L419" s="119">
        <v>48</v>
      </c>
      <c r="M419" s="119">
        <f>tbAba02[[#This Row],[BRUTO]]+tbAba02[[#This Row],[INSS PATR]]</f>
        <v>288</v>
      </c>
    </row>
    <row r="420" spans="2:13" x14ac:dyDescent="0.2">
      <c r="B420" s="107">
        <f t="shared" si="6"/>
        <v>411</v>
      </c>
      <c r="C420" s="108">
        <v>43701</v>
      </c>
      <c r="D420" s="114" t="s">
        <v>1055</v>
      </c>
      <c r="E420" s="118">
        <v>43701</v>
      </c>
      <c r="F420" s="116" t="s">
        <v>607</v>
      </c>
      <c r="G420" s="119">
        <v>201.6</v>
      </c>
      <c r="H420" s="119">
        <v>12</v>
      </c>
      <c r="I420" s="119">
        <v>0</v>
      </c>
      <c r="J420" s="119">
        <v>26.4</v>
      </c>
      <c r="K420" s="119">
        <f>SUM(tbAba02[[#This Row],[Liquido]:[INSS PREST]])</f>
        <v>240</v>
      </c>
      <c r="L420" s="119">
        <v>48</v>
      </c>
      <c r="M420" s="119">
        <f>tbAba02[[#This Row],[BRUTO]]+tbAba02[[#This Row],[INSS PATR]]</f>
        <v>288</v>
      </c>
    </row>
    <row r="421" spans="2:13" x14ac:dyDescent="0.2">
      <c r="B421" s="107">
        <f t="shared" si="6"/>
        <v>412</v>
      </c>
      <c r="C421" s="108">
        <v>43701</v>
      </c>
      <c r="D421" s="114" t="s">
        <v>1055</v>
      </c>
      <c r="E421" s="118">
        <v>43701</v>
      </c>
      <c r="F421" s="116" t="s">
        <v>608</v>
      </c>
      <c r="G421" s="119">
        <v>201.6</v>
      </c>
      <c r="H421" s="119">
        <v>12</v>
      </c>
      <c r="I421" s="119">
        <v>0</v>
      </c>
      <c r="J421" s="119">
        <v>26.4</v>
      </c>
      <c r="K421" s="119">
        <f>SUM(tbAba02[[#This Row],[Liquido]:[INSS PREST]])</f>
        <v>240</v>
      </c>
      <c r="L421" s="119">
        <v>48</v>
      </c>
      <c r="M421" s="119">
        <f>tbAba02[[#This Row],[BRUTO]]+tbAba02[[#This Row],[INSS PATR]]</f>
        <v>288</v>
      </c>
    </row>
    <row r="422" spans="2:13" x14ac:dyDescent="0.2">
      <c r="B422" s="107">
        <f t="shared" si="6"/>
        <v>413</v>
      </c>
      <c r="C422" s="108">
        <v>43701</v>
      </c>
      <c r="D422" s="114" t="s">
        <v>1055</v>
      </c>
      <c r="E422" s="118">
        <v>43701</v>
      </c>
      <c r="F422" s="116" t="s">
        <v>609</v>
      </c>
      <c r="G422" s="119">
        <v>201.6</v>
      </c>
      <c r="H422" s="119">
        <v>12</v>
      </c>
      <c r="I422" s="119">
        <v>0</v>
      </c>
      <c r="J422" s="119">
        <v>26.4</v>
      </c>
      <c r="K422" s="119">
        <f>SUM(tbAba02[[#This Row],[Liquido]:[INSS PREST]])</f>
        <v>240</v>
      </c>
      <c r="L422" s="119">
        <v>48</v>
      </c>
      <c r="M422" s="119">
        <f>tbAba02[[#This Row],[BRUTO]]+tbAba02[[#This Row],[INSS PATR]]</f>
        <v>288</v>
      </c>
    </row>
    <row r="423" spans="2:13" x14ac:dyDescent="0.2">
      <c r="B423" s="107">
        <f t="shared" si="6"/>
        <v>414</v>
      </c>
      <c r="C423" s="108">
        <v>43701</v>
      </c>
      <c r="D423" s="114" t="s">
        <v>1055</v>
      </c>
      <c r="E423" s="118">
        <v>43701</v>
      </c>
      <c r="F423" s="116" t="s">
        <v>610</v>
      </c>
      <c r="G423" s="119">
        <v>201.6</v>
      </c>
      <c r="H423" s="119">
        <v>12</v>
      </c>
      <c r="I423" s="119">
        <v>0</v>
      </c>
      <c r="J423" s="119">
        <v>26.4</v>
      </c>
      <c r="K423" s="119">
        <f>SUM(tbAba02[[#This Row],[Liquido]:[INSS PREST]])</f>
        <v>240</v>
      </c>
      <c r="L423" s="119">
        <v>48</v>
      </c>
      <c r="M423" s="119">
        <f>tbAba02[[#This Row],[BRUTO]]+tbAba02[[#This Row],[INSS PATR]]</f>
        <v>288</v>
      </c>
    </row>
    <row r="424" spans="2:13" x14ac:dyDescent="0.2">
      <c r="B424" s="107">
        <f t="shared" si="6"/>
        <v>415</v>
      </c>
      <c r="C424" s="108">
        <v>43701</v>
      </c>
      <c r="D424" s="114" t="s">
        <v>1055</v>
      </c>
      <c r="E424" s="118">
        <v>43701</v>
      </c>
      <c r="F424" s="116" t="s">
        <v>611</v>
      </c>
      <c r="G424" s="119">
        <v>201.6</v>
      </c>
      <c r="H424" s="119">
        <v>12</v>
      </c>
      <c r="I424" s="119">
        <v>0</v>
      </c>
      <c r="J424" s="119">
        <v>26.4</v>
      </c>
      <c r="K424" s="119">
        <f>SUM(tbAba02[[#This Row],[Liquido]:[INSS PREST]])</f>
        <v>240</v>
      </c>
      <c r="L424" s="119">
        <v>48</v>
      </c>
      <c r="M424" s="119">
        <f>tbAba02[[#This Row],[BRUTO]]+tbAba02[[#This Row],[INSS PATR]]</f>
        <v>288</v>
      </c>
    </row>
    <row r="425" spans="2:13" x14ac:dyDescent="0.2">
      <c r="B425" s="107">
        <f t="shared" si="6"/>
        <v>416</v>
      </c>
      <c r="C425" s="108">
        <v>43701</v>
      </c>
      <c r="D425" s="114" t="s">
        <v>1055</v>
      </c>
      <c r="E425" s="118">
        <v>43701</v>
      </c>
      <c r="F425" s="116" t="s">
        <v>612</v>
      </c>
      <c r="G425" s="119">
        <v>201.6</v>
      </c>
      <c r="H425" s="119">
        <v>12</v>
      </c>
      <c r="I425" s="119">
        <v>0</v>
      </c>
      <c r="J425" s="119">
        <v>26.4</v>
      </c>
      <c r="K425" s="119">
        <f>SUM(tbAba02[[#This Row],[Liquido]:[INSS PREST]])</f>
        <v>240</v>
      </c>
      <c r="L425" s="119">
        <v>48</v>
      </c>
      <c r="M425" s="119">
        <f>tbAba02[[#This Row],[BRUTO]]+tbAba02[[#This Row],[INSS PATR]]</f>
        <v>288</v>
      </c>
    </row>
    <row r="426" spans="2:13" x14ac:dyDescent="0.2">
      <c r="B426" s="107">
        <f t="shared" si="6"/>
        <v>417</v>
      </c>
      <c r="C426" s="108">
        <v>43701</v>
      </c>
      <c r="D426" s="114" t="s">
        <v>1055</v>
      </c>
      <c r="E426" s="118">
        <v>43701</v>
      </c>
      <c r="F426" s="116" t="s">
        <v>613</v>
      </c>
      <c r="G426" s="119">
        <v>201.6</v>
      </c>
      <c r="H426" s="119">
        <v>12</v>
      </c>
      <c r="I426" s="119">
        <v>0</v>
      </c>
      <c r="J426" s="119">
        <v>26.4</v>
      </c>
      <c r="K426" s="119">
        <f>SUM(tbAba02[[#This Row],[Liquido]:[INSS PREST]])</f>
        <v>240</v>
      </c>
      <c r="L426" s="119">
        <v>48</v>
      </c>
      <c r="M426" s="119">
        <f>tbAba02[[#This Row],[BRUTO]]+tbAba02[[#This Row],[INSS PATR]]</f>
        <v>288</v>
      </c>
    </row>
    <row r="427" spans="2:13" x14ac:dyDescent="0.2">
      <c r="B427" s="107">
        <f t="shared" si="6"/>
        <v>418</v>
      </c>
      <c r="C427" s="108">
        <v>43701</v>
      </c>
      <c r="D427" s="114" t="s">
        <v>1055</v>
      </c>
      <c r="E427" s="118">
        <v>43701</v>
      </c>
      <c r="F427" s="116" t="s">
        <v>614</v>
      </c>
      <c r="G427" s="119">
        <v>201.6</v>
      </c>
      <c r="H427" s="119">
        <v>12</v>
      </c>
      <c r="I427" s="119">
        <v>0</v>
      </c>
      <c r="J427" s="119">
        <v>26.4</v>
      </c>
      <c r="K427" s="119">
        <f>SUM(tbAba02[[#This Row],[Liquido]:[INSS PREST]])</f>
        <v>240</v>
      </c>
      <c r="L427" s="119">
        <v>48</v>
      </c>
      <c r="M427" s="119">
        <f>tbAba02[[#This Row],[BRUTO]]+tbAba02[[#This Row],[INSS PATR]]</f>
        <v>288</v>
      </c>
    </row>
    <row r="428" spans="2:13" x14ac:dyDescent="0.2">
      <c r="B428" s="107">
        <f t="shared" si="6"/>
        <v>419</v>
      </c>
      <c r="C428" s="108">
        <v>43701</v>
      </c>
      <c r="D428" s="114" t="s">
        <v>1055</v>
      </c>
      <c r="E428" s="118">
        <v>43701</v>
      </c>
      <c r="F428" s="116" t="s">
        <v>615</v>
      </c>
      <c r="G428" s="119">
        <v>201.6</v>
      </c>
      <c r="H428" s="119">
        <v>12</v>
      </c>
      <c r="I428" s="119">
        <v>0</v>
      </c>
      <c r="J428" s="119">
        <v>26.4</v>
      </c>
      <c r="K428" s="119">
        <f>SUM(tbAba02[[#This Row],[Liquido]:[INSS PREST]])</f>
        <v>240</v>
      </c>
      <c r="L428" s="119">
        <v>48</v>
      </c>
      <c r="M428" s="119">
        <f>tbAba02[[#This Row],[BRUTO]]+tbAba02[[#This Row],[INSS PATR]]</f>
        <v>288</v>
      </c>
    </row>
    <row r="429" spans="2:13" x14ac:dyDescent="0.2">
      <c r="B429" s="107">
        <f t="shared" si="6"/>
        <v>420</v>
      </c>
      <c r="C429" s="108">
        <v>43701</v>
      </c>
      <c r="D429" s="114" t="s">
        <v>1055</v>
      </c>
      <c r="E429" s="118">
        <v>43701</v>
      </c>
      <c r="F429" s="116" t="s">
        <v>616</v>
      </c>
      <c r="G429" s="119">
        <v>201.6</v>
      </c>
      <c r="H429" s="119">
        <v>12</v>
      </c>
      <c r="I429" s="119">
        <v>0</v>
      </c>
      <c r="J429" s="119">
        <v>26.4</v>
      </c>
      <c r="K429" s="119">
        <f>SUM(tbAba02[[#This Row],[Liquido]:[INSS PREST]])</f>
        <v>240</v>
      </c>
      <c r="L429" s="119">
        <v>48</v>
      </c>
      <c r="M429" s="119">
        <f>tbAba02[[#This Row],[BRUTO]]+tbAba02[[#This Row],[INSS PATR]]</f>
        <v>288</v>
      </c>
    </row>
    <row r="430" spans="2:13" x14ac:dyDescent="0.2">
      <c r="B430" s="107">
        <f t="shared" si="6"/>
        <v>421</v>
      </c>
      <c r="C430" s="108">
        <v>43701</v>
      </c>
      <c r="D430" s="114" t="s">
        <v>1055</v>
      </c>
      <c r="E430" s="118">
        <v>43701</v>
      </c>
      <c r="F430" s="116" t="s">
        <v>617</v>
      </c>
      <c r="G430" s="119">
        <v>201.6</v>
      </c>
      <c r="H430" s="119">
        <v>12</v>
      </c>
      <c r="I430" s="119">
        <v>0</v>
      </c>
      <c r="J430" s="119">
        <v>26.4</v>
      </c>
      <c r="K430" s="119">
        <f>SUM(tbAba02[[#This Row],[Liquido]:[INSS PREST]])</f>
        <v>240</v>
      </c>
      <c r="L430" s="119">
        <v>48</v>
      </c>
      <c r="M430" s="119">
        <f>tbAba02[[#This Row],[BRUTO]]+tbAba02[[#This Row],[INSS PATR]]</f>
        <v>288</v>
      </c>
    </row>
    <row r="431" spans="2:13" x14ac:dyDescent="0.2">
      <c r="B431" s="107">
        <f t="shared" ref="B431:B494" si="7">IF(ISNUMBER(B430),B430+1,1)</f>
        <v>422</v>
      </c>
      <c r="C431" s="108">
        <v>43701</v>
      </c>
      <c r="D431" s="114" t="s">
        <v>1055</v>
      </c>
      <c r="E431" s="118">
        <v>43701</v>
      </c>
      <c r="F431" s="116" t="s">
        <v>618</v>
      </c>
      <c r="G431" s="119">
        <v>201.6</v>
      </c>
      <c r="H431" s="119">
        <v>12</v>
      </c>
      <c r="I431" s="119">
        <v>0</v>
      </c>
      <c r="J431" s="119">
        <v>26.4</v>
      </c>
      <c r="K431" s="119">
        <f>SUM(tbAba02[[#This Row],[Liquido]:[INSS PREST]])</f>
        <v>240</v>
      </c>
      <c r="L431" s="119">
        <v>48</v>
      </c>
      <c r="M431" s="119">
        <f>tbAba02[[#This Row],[BRUTO]]+tbAba02[[#This Row],[INSS PATR]]</f>
        <v>288</v>
      </c>
    </row>
    <row r="432" spans="2:13" x14ac:dyDescent="0.2">
      <c r="B432" s="107">
        <f t="shared" si="7"/>
        <v>423</v>
      </c>
      <c r="C432" s="108">
        <v>43701</v>
      </c>
      <c r="D432" s="114" t="s">
        <v>1055</v>
      </c>
      <c r="E432" s="118">
        <v>43701</v>
      </c>
      <c r="F432" s="116" t="s">
        <v>619</v>
      </c>
      <c r="G432" s="119">
        <v>201.6</v>
      </c>
      <c r="H432" s="119">
        <v>12</v>
      </c>
      <c r="I432" s="119">
        <v>0</v>
      </c>
      <c r="J432" s="119">
        <v>26.4</v>
      </c>
      <c r="K432" s="119">
        <f>SUM(tbAba02[[#This Row],[Liquido]:[INSS PREST]])</f>
        <v>240</v>
      </c>
      <c r="L432" s="119">
        <v>48</v>
      </c>
      <c r="M432" s="119">
        <f>tbAba02[[#This Row],[BRUTO]]+tbAba02[[#This Row],[INSS PATR]]</f>
        <v>288</v>
      </c>
    </row>
    <row r="433" spans="2:13" x14ac:dyDescent="0.2">
      <c r="B433" s="107">
        <f t="shared" si="7"/>
        <v>424</v>
      </c>
      <c r="C433" s="108">
        <v>43701</v>
      </c>
      <c r="D433" s="114" t="s">
        <v>1055</v>
      </c>
      <c r="E433" s="118">
        <v>43701</v>
      </c>
      <c r="F433" s="116" t="s">
        <v>620</v>
      </c>
      <c r="G433" s="119">
        <v>201.6</v>
      </c>
      <c r="H433" s="119">
        <v>12</v>
      </c>
      <c r="I433" s="119">
        <v>0</v>
      </c>
      <c r="J433" s="119">
        <v>26.4</v>
      </c>
      <c r="K433" s="119">
        <f>SUM(tbAba02[[#This Row],[Liquido]:[INSS PREST]])</f>
        <v>240</v>
      </c>
      <c r="L433" s="119">
        <v>48</v>
      </c>
      <c r="M433" s="119">
        <f>tbAba02[[#This Row],[BRUTO]]+tbAba02[[#This Row],[INSS PATR]]</f>
        <v>288</v>
      </c>
    </row>
    <row r="434" spans="2:13" x14ac:dyDescent="0.2">
      <c r="B434" s="107">
        <f t="shared" si="7"/>
        <v>425</v>
      </c>
      <c r="C434" s="108">
        <v>43701</v>
      </c>
      <c r="D434" s="114" t="s">
        <v>1055</v>
      </c>
      <c r="E434" s="118">
        <v>43701</v>
      </c>
      <c r="F434" s="116" t="s">
        <v>621</v>
      </c>
      <c r="G434" s="119">
        <v>201.6</v>
      </c>
      <c r="H434" s="119">
        <v>12</v>
      </c>
      <c r="I434" s="119">
        <v>0</v>
      </c>
      <c r="J434" s="119">
        <v>26.4</v>
      </c>
      <c r="K434" s="119">
        <f>SUM(tbAba02[[#This Row],[Liquido]:[INSS PREST]])</f>
        <v>240</v>
      </c>
      <c r="L434" s="119">
        <v>48</v>
      </c>
      <c r="M434" s="119">
        <f>tbAba02[[#This Row],[BRUTO]]+tbAba02[[#This Row],[INSS PATR]]</f>
        <v>288</v>
      </c>
    </row>
    <row r="435" spans="2:13" x14ac:dyDescent="0.2">
      <c r="B435" s="107">
        <f t="shared" si="7"/>
        <v>426</v>
      </c>
      <c r="C435" s="108">
        <v>43701</v>
      </c>
      <c r="D435" s="114" t="s">
        <v>1055</v>
      </c>
      <c r="E435" s="118">
        <v>43701</v>
      </c>
      <c r="F435" s="116" t="s">
        <v>622</v>
      </c>
      <c r="G435" s="119">
        <v>201.6</v>
      </c>
      <c r="H435" s="119">
        <v>12</v>
      </c>
      <c r="I435" s="119">
        <v>0</v>
      </c>
      <c r="J435" s="119">
        <v>26.4</v>
      </c>
      <c r="K435" s="119">
        <f>SUM(tbAba02[[#This Row],[Liquido]:[INSS PREST]])</f>
        <v>240</v>
      </c>
      <c r="L435" s="119">
        <v>48</v>
      </c>
      <c r="M435" s="119">
        <f>tbAba02[[#This Row],[BRUTO]]+tbAba02[[#This Row],[INSS PATR]]</f>
        <v>288</v>
      </c>
    </row>
    <row r="436" spans="2:13" x14ac:dyDescent="0.2">
      <c r="B436" s="107">
        <f t="shared" si="7"/>
        <v>427</v>
      </c>
      <c r="C436" s="108">
        <v>43701</v>
      </c>
      <c r="D436" s="114" t="s">
        <v>1055</v>
      </c>
      <c r="E436" s="118">
        <v>43701</v>
      </c>
      <c r="F436" s="116" t="s">
        <v>623</v>
      </c>
      <c r="G436" s="119">
        <v>201.6</v>
      </c>
      <c r="H436" s="119">
        <v>12</v>
      </c>
      <c r="I436" s="119">
        <v>0</v>
      </c>
      <c r="J436" s="119">
        <v>26.4</v>
      </c>
      <c r="K436" s="119">
        <f>SUM(tbAba02[[#This Row],[Liquido]:[INSS PREST]])</f>
        <v>240</v>
      </c>
      <c r="L436" s="119">
        <v>48</v>
      </c>
      <c r="M436" s="119">
        <f>tbAba02[[#This Row],[BRUTO]]+tbAba02[[#This Row],[INSS PATR]]</f>
        <v>288</v>
      </c>
    </row>
    <row r="437" spans="2:13" x14ac:dyDescent="0.2">
      <c r="B437" s="107">
        <f t="shared" si="7"/>
        <v>428</v>
      </c>
      <c r="C437" s="108">
        <v>43701</v>
      </c>
      <c r="D437" s="114" t="s">
        <v>1055</v>
      </c>
      <c r="E437" s="118">
        <v>43701</v>
      </c>
      <c r="F437" s="116" t="s">
        <v>624</v>
      </c>
      <c r="G437" s="119">
        <v>201.6</v>
      </c>
      <c r="H437" s="119">
        <v>12</v>
      </c>
      <c r="I437" s="119">
        <v>0</v>
      </c>
      <c r="J437" s="119">
        <v>26.4</v>
      </c>
      <c r="K437" s="119">
        <f>SUM(tbAba02[[#This Row],[Liquido]:[INSS PREST]])</f>
        <v>240</v>
      </c>
      <c r="L437" s="119">
        <v>48</v>
      </c>
      <c r="M437" s="119">
        <f>tbAba02[[#This Row],[BRUTO]]+tbAba02[[#This Row],[INSS PATR]]</f>
        <v>288</v>
      </c>
    </row>
    <row r="438" spans="2:13" x14ac:dyDescent="0.2">
      <c r="B438" s="107">
        <f t="shared" si="7"/>
        <v>429</v>
      </c>
      <c r="C438" s="108">
        <v>43708</v>
      </c>
      <c r="D438" s="114" t="s">
        <v>1055</v>
      </c>
      <c r="E438" s="118">
        <v>43708</v>
      </c>
      <c r="F438" s="116" t="s">
        <v>625</v>
      </c>
      <c r="G438" s="119">
        <v>201.6</v>
      </c>
      <c r="H438" s="119">
        <v>12</v>
      </c>
      <c r="I438" s="119">
        <v>0</v>
      </c>
      <c r="J438" s="119">
        <v>26.4</v>
      </c>
      <c r="K438" s="119">
        <f>SUM(tbAba02[[#This Row],[Liquido]:[INSS PREST]])</f>
        <v>240</v>
      </c>
      <c r="L438" s="119">
        <v>48</v>
      </c>
      <c r="M438" s="119">
        <f>tbAba02[[#This Row],[BRUTO]]+tbAba02[[#This Row],[INSS PATR]]</f>
        <v>288</v>
      </c>
    </row>
    <row r="439" spans="2:13" x14ac:dyDescent="0.2">
      <c r="B439" s="107">
        <f t="shared" si="7"/>
        <v>430</v>
      </c>
      <c r="C439" s="108">
        <v>43708</v>
      </c>
      <c r="D439" s="114" t="s">
        <v>1055</v>
      </c>
      <c r="E439" s="118">
        <v>43708</v>
      </c>
      <c r="F439" s="116" t="s">
        <v>626</v>
      </c>
      <c r="G439" s="119">
        <v>201.6</v>
      </c>
      <c r="H439" s="119">
        <v>12</v>
      </c>
      <c r="I439" s="119">
        <v>0</v>
      </c>
      <c r="J439" s="119">
        <v>26.4</v>
      </c>
      <c r="K439" s="119">
        <f>SUM(tbAba02[[#This Row],[Liquido]:[INSS PREST]])</f>
        <v>240</v>
      </c>
      <c r="L439" s="119">
        <v>48</v>
      </c>
      <c r="M439" s="119">
        <f>tbAba02[[#This Row],[BRUTO]]+tbAba02[[#This Row],[INSS PATR]]</f>
        <v>288</v>
      </c>
    </row>
    <row r="440" spans="2:13" x14ac:dyDescent="0.2">
      <c r="B440" s="107">
        <f t="shared" si="7"/>
        <v>431</v>
      </c>
      <c r="C440" s="108">
        <v>43708</v>
      </c>
      <c r="D440" s="114" t="s">
        <v>1055</v>
      </c>
      <c r="E440" s="118">
        <v>43708</v>
      </c>
      <c r="F440" s="116" t="s">
        <v>627</v>
      </c>
      <c r="G440" s="119">
        <v>201.6</v>
      </c>
      <c r="H440" s="119">
        <v>12</v>
      </c>
      <c r="I440" s="119">
        <v>0</v>
      </c>
      <c r="J440" s="119">
        <v>26.4</v>
      </c>
      <c r="K440" s="119">
        <f>SUM(tbAba02[[#This Row],[Liquido]:[INSS PREST]])</f>
        <v>240</v>
      </c>
      <c r="L440" s="119">
        <v>48</v>
      </c>
      <c r="M440" s="119">
        <f>tbAba02[[#This Row],[BRUTO]]+tbAba02[[#This Row],[INSS PATR]]</f>
        <v>288</v>
      </c>
    </row>
    <row r="441" spans="2:13" x14ac:dyDescent="0.2">
      <c r="B441" s="107">
        <f t="shared" si="7"/>
        <v>432</v>
      </c>
      <c r="C441" s="108">
        <v>43713</v>
      </c>
      <c r="D441" s="114" t="s">
        <v>1055</v>
      </c>
      <c r="E441" s="118">
        <v>43713</v>
      </c>
      <c r="F441" s="116" t="s">
        <v>628</v>
      </c>
      <c r="G441" s="119">
        <v>201.6</v>
      </c>
      <c r="H441" s="119">
        <v>12</v>
      </c>
      <c r="I441" s="119">
        <v>0</v>
      </c>
      <c r="J441" s="119">
        <v>26.4</v>
      </c>
      <c r="K441" s="119">
        <f>SUM(tbAba02[[#This Row],[Liquido]:[INSS PREST]])</f>
        <v>240</v>
      </c>
      <c r="L441" s="119">
        <v>48</v>
      </c>
      <c r="M441" s="119">
        <f>tbAba02[[#This Row],[BRUTO]]+tbAba02[[#This Row],[INSS PATR]]</f>
        <v>288</v>
      </c>
    </row>
    <row r="442" spans="2:13" x14ac:dyDescent="0.2">
      <c r="B442" s="107">
        <f t="shared" si="7"/>
        <v>433</v>
      </c>
      <c r="C442" s="108">
        <v>43701</v>
      </c>
      <c r="D442" s="114" t="s">
        <v>1055</v>
      </c>
      <c r="E442" s="118">
        <v>43701</v>
      </c>
      <c r="F442" s="116" t="s">
        <v>629</v>
      </c>
      <c r="G442" s="119">
        <v>201.6</v>
      </c>
      <c r="H442" s="119">
        <v>12</v>
      </c>
      <c r="I442" s="119">
        <v>0</v>
      </c>
      <c r="J442" s="119">
        <v>26.4</v>
      </c>
      <c r="K442" s="119">
        <f>SUM(tbAba02[[#This Row],[Liquido]:[INSS PREST]])</f>
        <v>240</v>
      </c>
      <c r="L442" s="119">
        <v>48</v>
      </c>
      <c r="M442" s="119">
        <f>tbAba02[[#This Row],[BRUTO]]+tbAba02[[#This Row],[INSS PATR]]</f>
        <v>288</v>
      </c>
    </row>
    <row r="443" spans="2:13" x14ac:dyDescent="0.2">
      <c r="B443" s="107">
        <f t="shared" si="7"/>
        <v>434</v>
      </c>
      <c r="C443" s="108">
        <v>43708</v>
      </c>
      <c r="D443" s="114" t="s">
        <v>1055</v>
      </c>
      <c r="E443" s="118">
        <v>43708</v>
      </c>
      <c r="F443" s="116" t="s">
        <v>630</v>
      </c>
      <c r="G443" s="119">
        <v>201.6</v>
      </c>
      <c r="H443" s="119">
        <v>12</v>
      </c>
      <c r="I443" s="119">
        <v>0</v>
      </c>
      <c r="J443" s="119">
        <v>26.4</v>
      </c>
      <c r="K443" s="119">
        <f>SUM(tbAba02[[#This Row],[Liquido]:[INSS PREST]])</f>
        <v>240</v>
      </c>
      <c r="L443" s="119">
        <v>48</v>
      </c>
      <c r="M443" s="119">
        <f>tbAba02[[#This Row],[BRUTO]]+tbAba02[[#This Row],[INSS PATR]]</f>
        <v>288</v>
      </c>
    </row>
    <row r="444" spans="2:13" x14ac:dyDescent="0.2">
      <c r="B444" s="107">
        <f t="shared" si="7"/>
        <v>435</v>
      </c>
      <c r="C444" s="108">
        <v>43708</v>
      </c>
      <c r="D444" s="114" t="s">
        <v>1055</v>
      </c>
      <c r="E444" s="118">
        <v>43708</v>
      </c>
      <c r="F444" s="116" t="s">
        <v>631</v>
      </c>
      <c r="G444" s="119">
        <v>201.6</v>
      </c>
      <c r="H444" s="119">
        <v>12</v>
      </c>
      <c r="I444" s="119">
        <v>0</v>
      </c>
      <c r="J444" s="119">
        <v>26.4</v>
      </c>
      <c r="K444" s="119">
        <f>SUM(tbAba02[[#This Row],[Liquido]:[INSS PREST]])</f>
        <v>240</v>
      </c>
      <c r="L444" s="119">
        <v>48</v>
      </c>
      <c r="M444" s="119">
        <f>tbAba02[[#This Row],[BRUTO]]+tbAba02[[#This Row],[INSS PATR]]</f>
        <v>288</v>
      </c>
    </row>
    <row r="445" spans="2:13" x14ac:dyDescent="0.2">
      <c r="B445" s="107">
        <f t="shared" si="7"/>
        <v>436</v>
      </c>
      <c r="C445" s="108">
        <v>43708</v>
      </c>
      <c r="D445" s="114" t="s">
        <v>1055</v>
      </c>
      <c r="E445" s="118">
        <v>43708</v>
      </c>
      <c r="F445" s="116" t="s">
        <v>632</v>
      </c>
      <c r="G445" s="119">
        <v>201.6</v>
      </c>
      <c r="H445" s="119">
        <v>12</v>
      </c>
      <c r="I445" s="119">
        <v>0</v>
      </c>
      <c r="J445" s="119">
        <v>26.4</v>
      </c>
      <c r="K445" s="119">
        <f>SUM(tbAba02[[#This Row],[Liquido]:[INSS PREST]])</f>
        <v>240</v>
      </c>
      <c r="L445" s="119">
        <v>48</v>
      </c>
      <c r="M445" s="119">
        <f>tbAba02[[#This Row],[BRUTO]]+tbAba02[[#This Row],[INSS PATR]]</f>
        <v>288</v>
      </c>
    </row>
    <row r="446" spans="2:13" x14ac:dyDescent="0.2">
      <c r="B446" s="107">
        <f t="shared" si="7"/>
        <v>437</v>
      </c>
      <c r="C446" s="108">
        <v>43708</v>
      </c>
      <c r="D446" s="114" t="s">
        <v>1055</v>
      </c>
      <c r="E446" s="118">
        <v>43708</v>
      </c>
      <c r="F446" s="116" t="s">
        <v>633</v>
      </c>
      <c r="G446" s="119">
        <v>201.6</v>
      </c>
      <c r="H446" s="119">
        <v>12</v>
      </c>
      <c r="I446" s="119">
        <v>0</v>
      </c>
      <c r="J446" s="119">
        <v>26.4</v>
      </c>
      <c r="K446" s="119">
        <f>SUM(tbAba02[[#This Row],[Liquido]:[INSS PREST]])</f>
        <v>240</v>
      </c>
      <c r="L446" s="119">
        <v>48</v>
      </c>
      <c r="M446" s="119">
        <f>tbAba02[[#This Row],[BRUTO]]+tbAba02[[#This Row],[INSS PATR]]</f>
        <v>288</v>
      </c>
    </row>
    <row r="447" spans="2:13" x14ac:dyDescent="0.2">
      <c r="B447" s="107">
        <f t="shared" si="7"/>
        <v>438</v>
      </c>
      <c r="C447" s="108">
        <v>43708</v>
      </c>
      <c r="D447" s="114" t="s">
        <v>1055</v>
      </c>
      <c r="E447" s="118">
        <v>43708</v>
      </c>
      <c r="F447" s="116" t="s">
        <v>634</v>
      </c>
      <c r="G447" s="119">
        <v>201.6</v>
      </c>
      <c r="H447" s="119">
        <v>12</v>
      </c>
      <c r="I447" s="119">
        <v>0</v>
      </c>
      <c r="J447" s="119">
        <v>26.4</v>
      </c>
      <c r="K447" s="119">
        <f>SUM(tbAba02[[#This Row],[Liquido]:[INSS PREST]])</f>
        <v>240</v>
      </c>
      <c r="L447" s="119">
        <v>48</v>
      </c>
      <c r="M447" s="119">
        <f>tbAba02[[#This Row],[BRUTO]]+tbAba02[[#This Row],[INSS PATR]]</f>
        <v>288</v>
      </c>
    </row>
    <row r="448" spans="2:13" x14ac:dyDescent="0.2">
      <c r="B448" s="107">
        <f t="shared" si="7"/>
        <v>439</v>
      </c>
      <c r="C448" s="108">
        <v>43708</v>
      </c>
      <c r="D448" s="114" t="s">
        <v>1055</v>
      </c>
      <c r="E448" s="118">
        <v>43708</v>
      </c>
      <c r="F448" s="116" t="s">
        <v>635</v>
      </c>
      <c r="G448" s="119">
        <v>201.6</v>
      </c>
      <c r="H448" s="119">
        <v>12</v>
      </c>
      <c r="I448" s="119">
        <v>0</v>
      </c>
      <c r="J448" s="119">
        <v>26.4</v>
      </c>
      <c r="K448" s="119">
        <f>SUM(tbAba02[[#This Row],[Liquido]:[INSS PREST]])</f>
        <v>240</v>
      </c>
      <c r="L448" s="119">
        <v>48</v>
      </c>
      <c r="M448" s="119">
        <f>tbAba02[[#This Row],[BRUTO]]+tbAba02[[#This Row],[INSS PATR]]</f>
        <v>288</v>
      </c>
    </row>
    <row r="449" spans="2:13" x14ac:dyDescent="0.2">
      <c r="B449" s="107">
        <f t="shared" si="7"/>
        <v>440</v>
      </c>
      <c r="C449" s="108">
        <v>43708</v>
      </c>
      <c r="D449" s="114" t="s">
        <v>1055</v>
      </c>
      <c r="E449" s="118">
        <v>43708</v>
      </c>
      <c r="F449" s="116" t="s">
        <v>636</v>
      </c>
      <c r="G449" s="119">
        <v>201.6</v>
      </c>
      <c r="H449" s="119">
        <v>12</v>
      </c>
      <c r="I449" s="119">
        <v>0</v>
      </c>
      <c r="J449" s="119">
        <v>26.4</v>
      </c>
      <c r="K449" s="119">
        <f>SUM(tbAba02[[#This Row],[Liquido]:[INSS PREST]])</f>
        <v>240</v>
      </c>
      <c r="L449" s="119">
        <v>48</v>
      </c>
      <c r="M449" s="119">
        <f>tbAba02[[#This Row],[BRUTO]]+tbAba02[[#This Row],[INSS PATR]]</f>
        <v>288</v>
      </c>
    </row>
    <row r="450" spans="2:13" x14ac:dyDescent="0.2">
      <c r="B450" s="107">
        <f t="shared" si="7"/>
        <v>441</v>
      </c>
      <c r="C450" s="108">
        <v>43708</v>
      </c>
      <c r="D450" s="114" t="s">
        <v>1055</v>
      </c>
      <c r="E450" s="118">
        <v>43708</v>
      </c>
      <c r="F450" s="116" t="s">
        <v>637</v>
      </c>
      <c r="G450" s="119">
        <v>201.6</v>
      </c>
      <c r="H450" s="119">
        <v>12</v>
      </c>
      <c r="I450" s="119">
        <v>0</v>
      </c>
      <c r="J450" s="119">
        <v>26.4</v>
      </c>
      <c r="K450" s="119">
        <f>SUM(tbAba02[[#This Row],[Liquido]:[INSS PREST]])</f>
        <v>240</v>
      </c>
      <c r="L450" s="119">
        <v>48</v>
      </c>
      <c r="M450" s="119">
        <f>tbAba02[[#This Row],[BRUTO]]+tbAba02[[#This Row],[INSS PATR]]</f>
        <v>288</v>
      </c>
    </row>
    <row r="451" spans="2:13" x14ac:dyDescent="0.2">
      <c r="B451" s="107">
        <f t="shared" si="7"/>
        <v>442</v>
      </c>
      <c r="C451" s="108">
        <v>43708</v>
      </c>
      <c r="D451" s="114" t="s">
        <v>1055</v>
      </c>
      <c r="E451" s="118">
        <v>43708</v>
      </c>
      <c r="F451" s="116" t="s">
        <v>638</v>
      </c>
      <c r="G451" s="119">
        <v>201.6</v>
      </c>
      <c r="H451" s="119">
        <v>12</v>
      </c>
      <c r="I451" s="119">
        <v>0</v>
      </c>
      <c r="J451" s="119">
        <v>26.4</v>
      </c>
      <c r="K451" s="119">
        <f>SUM(tbAba02[[#This Row],[Liquido]:[INSS PREST]])</f>
        <v>240</v>
      </c>
      <c r="L451" s="119">
        <v>48</v>
      </c>
      <c r="M451" s="119">
        <f>tbAba02[[#This Row],[BRUTO]]+tbAba02[[#This Row],[INSS PATR]]</f>
        <v>288</v>
      </c>
    </row>
    <row r="452" spans="2:13" x14ac:dyDescent="0.2">
      <c r="B452" s="107">
        <f t="shared" si="7"/>
        <v>443</v>
      </c>
      <c r="C452" s="108">
        <v>43708</v>
      </c>
      <c r="D452" s="114" t="s">
        <v>1055</v>
      </c>
      <c r="E452" s="118">
        <v>43708</v>
      </c>
      <c r="F452" s="116" t="s">
        <v>639</v>
      </c>
      <c r="G452" s="119">
        <v>201.6</v>
      </c>
      <c r="H452" s="119">
        <v>12</v>
      </c>
      <c r="I452" s="119">
        <v>0</v>
      </c>
      <c r="J452" s="119">
        <v>26.4</v>
      </c>
      <c r="K452" s="119">
        <f>SUM(tbAba02[[#This Row],[Liquido]:[INSS PREST]])</f>
        <v>240</v>
      </c>
      <c r="L452" s="119">
        <v>48</v>
      </c>
      <c r="M452" s="119">
        <f>tbAba02[[#This Row],[BRUTO]]+tbAba02[[#This Row],[INSS PATR]]</f>
        <v>288</v>
      </c>
    </row>
    <row r="453" spans="2:13" x14ac:dyDescent="0.2">
      <c r="B453" s="107">
        <f t="shared" si="7"/>
        <v>444</v>
      </c>
      <c r="C453" s="108">
        <v>43708</v>
      </c>
      <c r="D453" s="114" t="s">
        <v>1055</v>
      </c>
      <c r="E453" s="118">
        <v>43708</v>
      </c>
      <c r="F453" s="116" t="s">
        <v>640</v>
      </c>
      <c r="G453" s="119">
        <v>201.6</v>
      </c>
      <c r="H453" s="119">
        <v>12</v>
      </c>
      <c r="I453" s="119">
        <v>0</v>
      </c>
      <c r="J453" s="119">
        <v>26.4</v>
      </c>
      <c r="K453" s="119">
        <f>SUM(tbAba02[[#This Row],[Liquido]:[INSS PREST]])</f>
        <v>240</v>
      </c>
      <c r="L453" s="119">
        <v>48</v>
      </c>
      <c r="M453" s="119">
        <f>tbAba02[[#This Row],[BRUTO]]+tbAba02[[#This Row],[INSS PATR]]</f>
        <v>288</v>
      </c>
    </row>
    <row r="454" spans="2:13" x14ac:dyDescent="0.2">
      <c r="B454" s="107">
        <f t="shared" si="7"/>
        <v>445</v>
      </c>
      <c r="C454" s="108">
        <v>43701</v>
      </c>
      <c r="D454" s="114" t="s">
        <v>1055</v>
      </c>
      <c r="E454" s="118">
        <v>43701</v>
      </c>
      <c r="F454" s="116" t="s">
        <v>641</v>
      </c>
      <c r="G454" s="119">
        <v>201.6</v>
      </c>
      <c r="H454" s="119">
        <v>12</v>
      </c>
      <c r="I454" s="119">
        <v>0</v>
      </c>
      <c r="J454" s="119">
        <v>26.4</v>
      </c>
      <c r="K454" s="119">
        <f>SUM(tbAba02[[#This Row],[Liquido]:[INSS PREST]])</f>
        <v>240</v>
      </c>
      <c r="L454" s="119">
        <v>48</v>
      </c>
      <c r="M454" s="119">
        <f>tbAba02[[#This Row],[BRUTO]]+tbAba02[[#This Row],[INSS PATR]]</f>
        <v>288</v>
      </c>
    </row>
    <row r="455" spans="2:13" x14ac:dyDescent="0.2">
      <c r="B455" s="107">
        <f t="shared" si="7"/>
        <v>446</v>
      </c>
      <c r="C455" s="108">
        <v>43708</v>
      </c>
      <c r="D455" s="114" t="s">
        <v>1055</v>
      </c>
      <c r="E455" s="118">
        <v>43708</v>
      </c>
      <c r="F455" s="116" t="s">
        <v>642</v>
      </c>
      <c r="G455" s="119">
        <v>201.6</v>
      </c>
      <c r="H455" s="119">
        <v>12</v>
      </c>
      <c r="I455" s="119">
        <v>0</v>
      </c>
      <c r="J455" s="119">
        <v>26.4</v>
      </c>
      <c r="K455" s="119">
        <f>SUM(tbAba02[[#This Row],[Liquido]:[INSS PREST]])</f>
        <v>240</v>
      </c>
      <c r="L455" s="119">
        <v>48</v>
      </c>
      <c r="M455" s="119">
        <f>tbAba02[[#This Row],[BRUTO]]+tbAba02[[#This Row],[INSS PATR]]</f>
        <v>288</v>
      </c>
    </row>
    <row r="456" spans="2:13" x14ac:dyDescent="0.2">
      <c r="B456" s="107">
        <f t="shared" si="7"/>
        <v>447</v>
      </c>
      <c r="C456" s="108">
        <v>43739</v>
      </c>
      <c r="D456" s="114" t="s">
        <v>1055</v>
      </c>
      <c r="E456" s="118">
        <v>43739</v>
      </c>
      <c r="F456" s="116" t="s">
        <v>643</v>
      </c>
      <c r="G456" s="119">
        <v>100.8</v>
      </c>
      <c r="H456" s="119">
        <v>6</v>
      </c>
      <c r="I456" s="119">
        <v>0</v>
      </c>
      <c r="J456" s="119">
        <v>13.2</v>
      </c>
      <c r="K456" s="119">
        <f>SUM(tbAba02[[#This Row],[Liquido]:[INSS PREST]])</f>
        <v>120</v>
      </c>
      <c r="L456" s="119">
        <v>24</v>
      </c>
      <c r="M456" s="119">
        <f>tbAba02[[#This Row],[BRUTO]]+tbAba02[[#This Row],[INSS PATR]]</f>
        <v>144</v>
      </c>
    </row>
    <row r="457" spans="2:13" x14ac:dyDescent="0.2">
      <c r="B457" s="107">
        <f t="shared" si="7"/>
        <v>448</v>
      </c>
      <c r="C457" s="108">
        <v>43708</v>
      </c>
      <c r="D457" s="114" t="s">
        <v>1055</v>
      </c>
      <c r="E457" s="118">
        <v>43708</v>
      </c>
      <c r="F457" s="116" t="s">
        <v>644</v>
      </c>
      <c r="G457" s="119">
        <v>201.6</v>
      </c>
      <c r="H457" s="119">
        <v>12</v>
      </c>
      <c r="I457" s="119">
        <v>0</v>
      </c>
      <c r="J457" s="119">
        <v>26.4</v>
      </c>
      <c r="K457" s="119">
        <f>SUM(tbAba02[[#This Row],[Liquido]:[INSS PREST]])</f>
        <v>240</v>
      </c>
      <c r="L457" s="119">
        <v>48</v>
      </c>
      <c r="M457" s="119">
        <f>tbAba02[[#This Row],[BRUTO]]+tbAba02[[#This Row],[INSS PATR]]</f>
        <v>288</v>
      </c>
    </row>
    <row r="458" spans="2:13" x14ac:dyDescent="0.2">
      <c r="B458" s="107">
        <f t="shared" si="7"/>
        <v>449</v>
      </c>
      <c r="C458" s="108">
        <v>43701</v>
      </c>
      <c r="D458" s="114" t="s">
        <v>1055</v>
      </c>
      <c r="E458" s="118">
        <v>43701</v>
      </c>
      <c r="F458" s="116" t="s">
        <v>645</v>
      </c>
      <c r="G458" s="119">
        <v>201.6</v>
      </c>
      <c r="H458" s="119">
        <v>12</v>
      </c>
      <c r="I458" s="119">
        <v>0</v>
      </c>
      <c r="J458" s="119">
        <v>26.4</v>
      </c>
      <c r="K458" s="119">
        <f>SUM(tbAba02[[#This Row],[Liquido]:[INSS PREST]])</f>
        <v>240</v>
      </c>
      <c r="L458" s="119">
        <v>48</v>
      </c>
      <c r="M458" s="119">
        <f>tbAba02[[#This Row],[BRUTO]]+tbAba02[[#This Row],[INSS PATR]]</f>
        <v>288</v>
      </c>
    </row>
    <row r="459" spans="2:13" x14ac:dyDescent="0.2">
      <c r="B459" s="107">
        <f t="shared" si="7"/>
        <v>450</v>
      </c>
      <c r="C459" s="108">
        <v>43739</v>
      </c>
      <c r="D459" s="114" t="s">
        <v>1055</v>
      </c>
      <c r="E459" s="118">
        <v>43739</v>
      </c>
      <c r="F459" s="116" t="s">
        <v>646</v>
      </c>
      <c r="G459" s="119">
        <v>201.6</v>
      </c>
      <c r="H459" s="119">
        <v>12</v>
      </c>
      <c r="I459" s="119">
        <v>0</v>
      </c>
      <c r="J459" s="119">
        <v>26.4</v>
      </c>
      <c r="K459" s="119">
        <f>SUM(tbAba02[[#This Row],[Liquido]:[INSS PREST]])</f>
        <v>240</v>
      </c>
      <c r="L459" s="119">
        <v>48</v>
      </c>
      <c r="M459" s="119">
        <f>tbAba02[[#This Row],[BRUTO]]+tbAba02[[#This Row],[INSS PATR]]</f>
        <v>288</v>
      </c>
    </row>
    <row r="460" spans="2:13" x14ac:dyDescent="0.2">
      <c r="B460" s="107">
        <f t="shared" si="7"/>
        <v>451</v>
      </c>
      <c r="C460" s="108">
        <v>43701</v>
      </c>
      <c r="D460" s="114" t="s">
        <v>1055</v>
      </c>
      <c r="E460" s="118">
        <v>43701</v>
      </c>
      <c r="F460" s="116" t="s">
        <v>647</v>
      </c>
      <c r="G460" s="119">
        <v>201.6</v>
      </c>
      <c r="H460" s="119">
        <v>12</v>
      </c>
      <c r="I460" s="119">
        <v>0</v>
      </c>
      <c r="J460" s="119">
        <v>26.4</v>
      </c>
      <c r="K460" s="119">
        <f>SUM(tbAba02[[#This Row],[Liquido]:[INSS PREST]])</f>
        <v>240</v>
      </c>
      <c r="L460" s="119">
        <v>48</v>
      </c>
      <c r="M460" s="119">
        <f>tbAba02[[#This Row],[BRUTO]]+tbAba02[[#This Row],[INSS PATR]]</f>
        <v>288</v>
      </c>
    </row>
    <row r="461" spans="2:13" x14ac:dyDescent="0.2">
      <c r="B461" s="107">
        <f t="shared" si="7"/>
        <v>452</v>
      </c>
      <c r="C461" s="108">
        <v>43701</v>
      </c>
      <c r="D461" s="114" t="s">
        <v>1055</v>
      </c>
      <c r="E461" s="118">
        <v>43701</v>
      </c>
      <c r="F461" s="116" t="s">
        <v>648</v>
      </c>
      <c r="G461" s="119">
        <v>201.6</v>
      </c>
      <c r="H461" s="119">
        <v>12</v>
      </c>
      <c r="I461" s="119">
        <v>0</v>
      </c>
      <c r="J461" s="119">
        <v>26.4</v>
      </c>
      <c r="K461" s="119">
        <f>SUM(tbAba02[[#This Row],[Liquido]:[INSS PREST]])</f>
        <v>240</v>
      </c>
      <c r="L461" s="119">
        <v>48</v>
      </c>
      <c r="M461" s="119">
        <f>tbAba02[[#This Row],[BRUTO]]+tbAba02[[#This Row],[INSS PATR]]</f>
        <v>288</v>
      </c>
    </row>
    <row r="462" spans="2:13" x14ac:dyDescent="0.2">
      <c r="B462" s="107">
        <f t="shared" si="7"/>
        <v>453</v>
      </c>
      <c r="C462" s="108">
        <v>43701</v>
      </c>
      <c r="D462" s="114" t="s">
        <v>1055</v>
      </c>
      <c r="E462" s="118">
        <v>43701</v>
      </c>
      <c r="F462" s="116" t="s">
        <v>649</v>
      </c>
      <c r="G462" s="119">
        <v>201.6</v>
      </c>
      <c r="H462" s="119">
        <v>12</v>
      </c>
      <c r="I462" s="119">
        <v>0</v>
      </c>
      <c r="J462" s="119">
        <v>26.4</v>
      </c>
      <c r="K462" s="119">
        <f>SUM(tbAba02[[#This Row],[Liquido]:[INSS PREST]])</f>
        <v>240</v>
      </c>
      <c r="L462" s="119">
        <v>48</v>
      </c>
      <c r="M462" s="119">
        <f>tbAba02[[#This Row],[BRUTO]]+tbAba02[[#This Row],[INSS PATR]]</f>
        <v>288</v>
      </c>
    </row>
    <row r="463" spans="2:13" x14ac:dyDescent="0.2">
      <c r="B463" s="107">
        <f t="shared" si="7"/>
        <v>454</v>
      </c>
      <c r="C463" s="108">
        <v>43701</v>
      </c>
      <c r="D463" s="114" t="s">
        <v>1055</v>
      </c>
      <c r="E463" s="118">
        <v>43701</v>
      </c>
      <c r="F463" s="116" t="s">
        <v>650</v>
      </c>
      <c r="G463" s="119">
        <v>201.6</v>
      </c>
      <c r="H463" s="119">
        <v>12</v>
      </c>
      <c r="I463" s="119">
        <v>0</v>
      </c>
      <c r="J463" s="119">
        <v>26.4</v>
      </c>
      <c r="K463" s="119">
        <f>SUM(tbAba02[[#This Row],[Liquido]:[INSS PREST]])</f>
        <v>240</v>
      </c>
      <c r="L463" s="119">
        <v>48</v>
      </c>
      <c r="M463" s="119">
        <f>tbAba02[[#This Row],[BRUTO]]+tbAba02[[#This Row],[INSS PATR]]</f>
        <v>288</v>
      </c>
    </row>
    <row r="464" spans="2:13" x14ac:dyDescent="0.2">
      <c r="B464" s="107">
        <f t="shared" si="7"/>
        <v>455</v>
      </c>
      <c r="C464" s="108">
        <v>43708</v>
      </c>
      <c r="D464" s="114" t="s">
        <v>1055</v>
      </c>
      <c r="E464" s="118">
        <v>43708</v>
      </c>
      <c r="F464" s="116" t="s">
        <v>651</v>
      </c>
      <c r="G464" s="119">
        <v>201.6</v>
      </c>
      <c r="H464" s="119">
        <v>12</v>
      </c>
      <c r="I464" s="119">
        <v>0</v>
      </c>
      <c r="J464" s="119">
        <v>26.4</v>
      </c>
      <c r="K464" s="119">
        <f>SUM(tbAba02[[#This Row],[Liquido]:[INSS PREST]])</f>
        <v>240</v>
      </c>
      <c r="L464" s="119">
        <v>48</v>
      </c>
      <c r="M464" s="119">
        <f>tbAba02[[#This Row],[BRUTO]]+tbAba02[[#This Row],[INSS PATR]]</f>
        <v>288</v>
      </c>
    </row>
    <row r="465" spans="2:13" x14ac:dyDescent="0.2">
      <c r="B465" s="107">
        <f t="shared" si="7"/>
        <v>456</v>
      </c>
      <c r="C465" s="108">
        <v>43701</v>
      </c>
      <c r="D465" s="114" t="s">
        <v>1055</v>
      </c>
      <c r="E465" s="118">
        <v>43701</v>
      </c>
      <c r="F465" s="116" t="s">
        <v>652</v>
      </c>
      <c r="G465" s="119">
        <v>201.6</v>
      </c>
      <c r="H465" s="119">
        <v>12</v>
      </c>
      <c r="I465" s="119">
        <v>0</v>
      </c>
      <c r="J465" s="119">
        <v>26.4</v>
      </c>
      <c r="K465" s="119">
        <f>SUM(tbAba02[[#This Row],[Liquido]:[INSS PREST]])</f>
        <v>240</v>
      </c>
      <c r="L465" s="119">
        <v>48</v>
      </c>
      <c r="M465" s="119">
        <f>tbAba02[[#This Row],[BRUTO]]+tbAba02[[#This Row],[INSS PATR]]</f>
        <v>288</v>
      </c>
    </row>
    <row r="466" spans="2:13" x14ac:dyDescent="0.2">
      <c r="B466" s="107">
        <f t="shared" si="7"/>
        <v>457</v>
      </c>
      <c r="C466" s="108">
        <v>43708</v>
      </c>
      <c r="D466" s="114" t="s">
        <v>1055</v>
      </c>
      <c r="E466" s="118">
        <v>43708</v>
      </c>
      <c r="F466" s="116" t="s">
        <v>653</v>
      </c>
      <c r="G466" s="119">
        <v>201.6</v>
      </c>
      <c r="H466" s="119">
        <v>12</v>
      </c>
      <c r="I466" s="119">
        <v>0</v>
      </c>
      <c r="J466" s="119">
        <v>26.4</v>
      </c>
      <c r="K466" s="119">
        <f>SUM(tbAba02[[#This Row],[Liquido]:[INSS PREST]])</f>
        <v>240</v>
      </c>
      <c r="L466" s="119">
        <v>48</v>
      </c>
      <c r="M466" s="119">
        <f>tbAba02[[#This Row],[BRUTO]]+tbAba02[[#This Row],[INSS PATR]]</f>
        <v>288</v>
      </c>
    </row>
    <row r="467" spans="2:13" x14ac:dyDescent="0.2">
      <c r="B467" s="107">
        <f t="shared" si="7"/>
        <v>458</v>
      </c>
      <c r="C467" s="108">
        <v>43708</v>
      </c>
      <c r="D467" s="114" t="s">
        <v>1055</v>
      </c>
      <c r="E467" s="118">
        <v>43708</v>
      </c>
      <c r="F467" s="116" t="s">
        <v>654</v>
      </c>
      <c r="G467" s="119">
        <v>201.6</v>
      </c>
      <c r="H467" s="119">
        <v>12</v>
      </c>
      <c r="I467" s="119">
        <v>0</v>
      </c>
      <c r="J467" s="119">
        <v>26.4</v>
      </c>
      <c r="K467" s="119">
        <f>SUM(tbAba02[[#This Row],[Liquido]:[INSS PREST]])</f>
        <v>240</v>
      </c>
      <c r="L467" s="119">
        <v>48</v>
      </c>
      <c r="M467" s="119">
        <f>tbAba02[[#This Row],[BRUTO]]+tbAba02[[#This Row],[INSS PATR]]</f>
        <v>288</v>
      </c>
    </row>
    <row r="468" spans="2:13" x14ac:dyDescent="0.2">
      <c r="B468" s="107">
        <f t="shared" si="7"/>
        <v>459</v>
      </c>
      <c r="C468" s="108">
        <v>43712</v>
      </c>
      <c r="D468" s="114" t="s">
        <v>1055</v>
      </c>
      <c r="E468" s="118">
        <v>43712</v>
      </c>
      <c r="F468" s="116" t="s">
        <v>655</v>
      </c>
      <c r="G468" s="119">
        <v>201.6</v>
      </c>
      <c r="H468" s="119">
        <v>12</v>
      </c>
      <c r="I468" s="119">
        <v>0</v>
      </c>
      <c r="J468" s="119">
        <v>26.4</v>
      </c>
      <c r="K468" s="119">
        <f>SUM(tbAba02[[#This Row],[Liquido]:[INSS PREST]])</f>
        <v>240</v>
      </c>
      <c r="L468" s="119">
        <v>48</v>
      </c>
      <c r="M468" s="119">
        <f>tbAba02[[#This Row],[BRUTO]]+tbAba02[[#This Row],[INSS PATR]]</f>
        <v>288</v>
      </c>
    </row>
    <row r="469" spans="2:13" x14ac:dyDescent="0.2">
      <c r="B469" s="107">
        <f t="shared" si="7"/>
        <v>460</v>
      </c>
      <c r="C469" s="108">
        <v>43708</v>
      </c>
      <c r="D469" s="114" t="s">
        <v>1055</v>
      </c>
      <c r="E469" s="118">
        <v>43708</v>
      </c>
      <c r="F469" s="116" t="s">
        <v>656</v>
      </c>
      <c r="G469" s="119">
        <v>201.6</v>
      </c>
      <c r="H469" s="119">
        <v>12</v>
      </c>
      <c r="I469" s="119">
        <v>0</v>
      </c>
      <c r="J469" s="119">
        <v>26.4</v>
      </c>
      <c r="K469" s="119">
        <f>SUM(tbAba02[[#This Row],[Liquido]:[INSS PREST]])</f>
        <v>240</v>
      </c>
      <c r="L469" s="119">
        <v>48</v>
      </c>
      <c r="M469" s="119">
        <f>tbAba02[[#This Row],[BRUTO]]+tbAba02[[#This Row],[INSS PATR]]</f>
        <v>288</v>
      </c>
    </row>
    <row r="470" spans="2:13" x14ac:dyDescent="0.2">
      <c r="B470" s="107">
        <f t="shared" si="7"/>
        <v>461</v>
      </c>
      <c r="C470" s="108">
        <v>43708</v>
      </c>
      <c r="D470" s="114" t="s">
        <v>1055</v>
      </c>
      <c r="E470" s="118">
        <v>43708</v>
      </c>
      <c r="F470" s="116" t="s">
        <v>657</v>
      </c>
      <c r="G470" s="119">
        <v>201.6</v>
      </c>
      <c r="H470" s="119">
        <v>12</v>
      </c>
      <c r="I470" s="119">
        <v>0</v>
      </c>
      <c r="J470" s="119">
        <v>26.4</v>
      </c>
      <c r="K470" s="119">
        <f>SUM(tbAba02[[#This Row],[Liquido]:[INSS PREST]])</f>
        <v>240</v>
      </c>
      <c r="L470" s="119">
        <v>48</v>
      </c>
      <c r="M470" s="119">
        <f>tbAba02[[#This Row],[BRUTO]]+tbAba02[[#This Row],[INSS PATR]]</f>
        <v>288</v>
      </c>
    </row>
    <row r="471" spans="2:13" x14ac:dyDescent="0.2">
      <c r="B471" s="107">
        <f t="shared" si="7"/>
        <v>462</v>
      </c>
      <c r="C471" s="108">
        <v>43701</v>
      </c>
      <c r="D471" s="114" t="s">
        <v>1055</v>
      </c>
      <c r="E471" s="118">
        <v>43701</v>
      </c>
      <c r="F471" s="116" t="s">
        <v>658</v>
      </c>
      <c r="G471" s="119">
        <v>201.6</v>
      </c>
      <c r="H471" s="119">
        <v>12</v>
      </c>
      <c r="I471" s="119">
        <v>0</v>
      </c>
      <c r="J471" s="119">
        <v>26.4</v>
      </c>
      <c r="K471" s="119">
        <f>SUM(tbAba02[[#This Row],[Liquido]:[INSS PREST]])</f>
        <v>240</v>
      </c>
      <c r="L471" s="119">
        <v>48</v>
      </c>
      <c r="M471" s="119">
        <f>tbAba02[[#This Row],[BRUTO]]+tbAba02[[#This Row],[INSS PATR]]</f>
        <v>288</v>
      </c>
    </row>
    <row r="472" spans="2:13" x14ac:dyDescent="0.2">
      <c r="B472" s="107">
        <f t="shared" si="7"/>
        <v>463</v>
      </c>
      <c r="C472" s="108">
        <v>43701</v>
      </c>
      <c r="D472" s="114" t="s">
        <v>1055</v>
      </c>
      <c r="E472" s="118">
        <v>43701</v>
      </c>
      <c r="F472" s="116" t="s">
        <v>659</v>
      </c>
      <c r="G472" s="119">
        <v>201.6</v>
      </c>
      <c r="H472" s="119">
        <v>12</v>
      </c>
      <c r="I472" s="119">
        <v>0</v>
      </c>
      <c r="J472" s="119">
        <v>26.4</v>
      </c>
      <c r="K472" s="119">
        <f>SUM(tbAba02[[#This Row],[Liquido]:[INSS PREST]])</f>
        <v>240</v>
      </c>
      <c r="L472" s="119">
        <v>48</v>
      </c>
      <c r="M472" s="119">
        <f>tbAba02[[#This Row],[BRUTO]]+tbAba02[[#This Row],[INSS PATR]]</f>
        <v>288</v>
      </c>
    </row>
    <row r="473" spans="2:13" x14ac:dyDescent="0.2">
      <c r="B473" s="107">
        <f t="shared" si="7"/>
        <v>464</v>
      </c>
      <c r="C473" s="108">
        <v>43708</v>
      </c>
      <c r="D473" s="114" t="s">
        <v>1055</v>
      </c>
      <c r="E473" s="118">
        <v>43708</v>
      </c>
      <c r="F473" s="116" t="s">
        <v>660</v>
      </c>
      <c r="G473" s="119">
        <v>201.6</v>
      </c>
      <c r="H473" s="119">
        <v>12</v>
      </c>
      <c r="I473" s="119">
        <v>0</v>
      </c>
      <c r="J473" s="119">
        <v>26.4</v>
      </c>
      <c r="K473" s="119">
        <f>SUM(tbAba02[[#This Row],[Liquido]:[INSS PREST]])</f>
        <v>240</v>
      </c>
      <c r="L473" s="119">
        <v>48</v>
      </c>
      <c r="M473" s="119">
        <f>tbAba02[[#This Row],[BRUTO]]+tbAba02[[#This Row],[INSS PATR]]</f>
        <v>288</v>
      </c>
    </row>
    <row r="474" spans="2:13" x14ac:dyDescent="0.2">
      <c r="B474" s="107">
        <f t="shared" si="7"/>
        <v>465</v>
      </c>
      <c r="C474" s="108">
        <v>43701</v>
      </c>
      <c r="D474" s="114" t="s">
        <v>1055</v>
      </c>
      <c r="E474" s="118">
        <v>43701</v>
      </c>
      <c r="F474" s="116" t="s">
        <v>661</v>
      </c>
      <c r="G474" s="119">
        <v>201.6</v>
      </c>
      <c r="H474" s="119">
        <v>12</v>
      </c>
      <c r="I474" s="119">
        <v>0</v>
      </c>
      <c r="J474" s="119">
        <v>26.4</v>
      </c>
      <c r="K474" s="119">
        <f>SUM(tbAba02[[#This Row],[Liquido]:[INSS PREST]])</f>
        <v>240</v>
      </c>
      <c r="L474" s="119">
        <v>48</v>
      </c>
      <c r="M474" s="119">
        <f>tbAba02[[#This Row],[BRUTO]]+tbAba02[[#This Row],[INSS PATR]]</f>
        <v>288</v>
      </c>
    </row>
    <row r="475" spans="2:13" x14ac:dyDescent="0.2">
      <c r="B475" s="107">
        <f t="shared" si="7"/>
        <v>466</v>
      </c>
      <c r="C475" s="108">
        <v>43708</v>
      </c>
      <c r="D475" s="114" t="s">
        <v>1055</v>
      </c>
      <c r="E475" s="118">
        <v>43708</v>
      </c>
      <c r="F475" s="116" t="s">
        <v>662</v>
      </c>
      <c r="G475" s="119">
        <v>201.6</v>
      </c>
      <c r="H475" s="119">
        <v>12</v>
      </c>
      <c r="I475" s="119">
        <v>0</v>
      </c>
      <c r="J475" s="119">
        <v>26.4</v>
      </c>
      <c r="K475" s="119">
        <f>SUM(tbAba02[[#This Row],[Liquido]:[INSS PREST]])</f>
        <v>240</v>
      </c>
      <c r="L475" s="119">
        <v>48</v>
      </c>
      <c r="M475" s="119">
        <f>tbAba02[[#This Row],[BRUTO]]+tbAba02[[#This Row],[INSS PATR]]</f>
        <v>288</v>
      </c>
    </row>
    <row r="476" spans="2:13" x14ac:dyDescent="0.2">
      <c r="B476" s="107">
        <f t="shared" si="7"/>
        <v>467</v>
      </c>
      <c r="C476" s="108">
        <v>43701</v>
      </c>
      <c r="D476" s="114" t="s">
        <v>1055</v>
      </c>
      <c r="E476" s="118">
        <v>43701</v>
      </c>
      <c r="F476" s="116" t="s">
        <v>663</v>
      </c>
      <c r="G476" s="119">
        <v>201.6</v>
      </c>
      <c r="H476" s="119">
        <v>12</v>
      </c>
      <c r="I476" s="119">
        <v>0</v>
      </c>
      <c r="J476" s="119">
        <v>26.4</v>
      </c>
      <c r="K476" s="119">
        <f>SUM(tbAba02[[#This Row],[Liquido]:[INSS PREST]])</f>
        <v>240</v>
      </c>
      <c r="L476" s="119">
        <v>48</v>
      </c>
      <c r="M476" s="119">
        <f>tbAba02[[#This Row],[BRUTO]]+tbAba02[[#This Row],[INSS PATR]]</f>
        <v>288</v>
      </c>
    </row>
    <row r="477" spans="2:13" x14ac:dyDescent="0.2">
      <c r="B477" s="107">
        <f t="shared" si="7"/>
        <v>468</v>
      </c>
      <c r="C477" s="108">
        <v>43701</v>
      </c>
      <c r="D477" s="114" t="s">
        <v>1055</v>
      </c>
      <c r="E477" s="118">
        <v>43701</v>
      </c>
      <c r="F477" s="116" t="s">
        <v>664</v>
      </c>
      <c r="G477" s="119">
        <v>201.6</v>
      </c>
      <c r="H477" s="119">
        <v>12</v>
      </c>
      <c r="I477" s="119">
        <v>0</v>
      </c>
      <c r="J477" s="119">
        <v>26.4</v>
      </c>
      <c r="K477" s="119">
        <f>SUM(tbAba02[[#This Row],[Liquido]:[INSS PREST]])</f>
        <v>240</v>
      </c>
      <c r="L477" s="119">
        <v>48</v>
      </c>
      <c r="M477" s="119">
        <f>tbAba02[[#This Row],[BRUTO]]+tbAba02[[#This Row],[INSS PATR]]</f>
        <v>288</v>
      </c>
    </row>
    <row r="478" spans="2:13" x14ac:dyDescent="0.2">
      <c r="B478" s="107">
        <f t="shared" si="7"/>
        <v>469</v>
      </c>
      <c r="C478" s="108">
        <v>43701</v>
      </c>
      <c r="D478" s="114" t="s">
        <v>1055</v>
      </c>
      <c r="E478" s="118">
        <v>43701</v>
      </c>
      <c r="F478" s="116" t="s">
        <v>665</v>
      </c>
      <c r="G478" s="119">
        <v>201.6</v>
      </c>
      <c r="H478" s="119">
        <v>12</v>
      </c>
      <c r="I478" s="119">
        <v>0</v>
      </c>
      <c r="J478" s="119">
        <v>26.4</v>
      </c>
      <c r="K478" s="119">
        <f>SUM(tbAba02[[#This Row],[Liquido]:[INSS PREST]])</f>
        <v>240</v>
      </c>
      <c r="L478" s="119">
        <v>48</v>
      </c>
      <c r="M478" s="119">
        <f>tbAba02[[#This Row],[BRUTO]]+tbAba02[[#This Row],[INSS PATR]]</f>
        <v>288</v>
      </c>
    </row>
    <row r="479" spans="2:13" x14ac:dyDescent="0.2">
      <c r="B479" s="107">
        <f t="shared" si="7"/>
        <v>470</v>
      </c>
      <c r="C479" s="108">
        <v>43701</v>
      </c>
      <c r="D479" s="114" t="s">
        <v>1055</v>
      </c>
      <c r="E479" s="118">
        <v>43701</v>
      </c>
      <c r="F479" s="116" t="s">
        <v>666</v>
      </c>
      <c r="G479" s="119">
        <v>201.6</v>
      </c>
      <c r="H479" s="119">
        <v>12</v>
      </c>
      <c r="I479" s="119">
        <v>0</v>
      </c>
      <c r="J479" s="119">
        <v>26.4</v>
      </c>
      <c r="K479" s="119">
        <f>SUM(tbAba02[[#This Row],[Liquido]:[INSS PREST]])</f>
        <v>240</v>
      </c>
      <c r="L479" s="119">
        <v>48</v>
      </c>
      <c r="M479" s="119">
        <f>tbAba02[[#This Row],[BRUTO]]+tbAba02[[#This Row],[INSS PATR]]</f>
        <v>288</v>
      </c>
    </row>
    <row r="480" spans="2:13" x14ac:dyDescent="0.2">
      <c r="B480" s="107">
        <f t="shared" si="7"/>
        <v>471</v>
      </c>
      <c r="C480" s="108">
        <v>43701</v>
      </c>
      <c r="D480" s="114" t="s">
        <v>1055</v>
      </c>
      <c r="E480" s="118">
        <v>43701</v>
      </c>
      <c r="F480" s="116" t="s">
        <v>667</v>
      </c>
      <c r="G480" s="119">
        <v>201.6</v>
      </c>
      <c r="H480" s="119">
        <v>12</v>
      </c>
      <c r="I480" s="119">
        <v>0</v>
      </c>
      <c r="J480" s="119">
        <v>26.4</v>
      </c>
      <c r="K480" s="119">
        <f>SUM(tbAba02[[#This Row],[Liquido]:[INSS PREST]])</f>
        <v>240</v>
      </c>
      <c r="L480" s="119">
        <v>48</v>
      </c>
      <c r="M480" s="119">
        <f>tbAba02[[#This Row],[BRUTO]]+tbAba02[[#This Row],[INSS PATR]]</f>
        <v>288</v>
      </c>
    </row>
    <row r="481" spans="2:13" x14ac:dyDescent="0.2">
      <c r="B481" s="107">
        <f t="shared" si="7"/>
        <v>472</v>
      </c>
      <c r="C481" s="108">
        <v>43708</v>
      </c>
      <c r="D481" s="114" t="s">
        <v>1055</v>
      </c>
      <c r="E481" s="118">
        <v>43708</v>
      </c>
      <c r="F481" s="116" t="s">
        <v>668</v>
      </c>
      <c r="G481" s="119">
        <v>201.6</v>
      </c>
      <c r="H481" s="119">
        <v>12</v>
      </c>
      <c r="I481" s="119">
        <v>0</v>
      </c>
      <c r="J481" s="119">
        <v>26.4</v>
      </c>
      <c r="K481" s="119">
        <f>SUM(tbAba02[[#This Row],[Liquido]:[INSS PREST]])</f>
        <v>240</v>
      </c>
      <c r="L481" s="119">
        <v>48</v>
      </c>
      <c r="M481" s="119">
        <f>tbAba02[[#This Row],[BRUTO]]+tbAba02[[#This Row],[INSS PATR]]</f>
        <v>288</v>
      </c>
    </row>
    <row r="482" spans="2:13" x14ac:dyDescent="0.2">
      <c r="B482" s="107">
        <f t="shared" si="7"/>
        <v>473</v>
      </c>
      <c r="C482" s="108">
        <v>43708</v>
      </c>
      <c r="D482" s="114" t="s">
        <v>1055</v>
      </c>
      <c r="E482" s="118">
        <v>43708</v>
      </c>
      <c r="F482" s="116" t="s">
        <v>669</v>
      </c>
      <c r="G482" s="119">
        <v>201.6</v>
      </c>
      <c r="H482" s="119">
        <v>12</v>
      </c>
      <c r="I482" s="119">
        <v>0</v>
      </c>
      <c r="J482" s="119">
        <v>26.4</v>
      </c>
      <c r="K482" s="119">
        <f>SUM(tbAba02[[#This Row],[Liquido]:[INSS PREST]])</f>
        <v>240</v>
      </c>
      <c r="L482" s="119">
        <v>48</v>
      </c>
      <c r="M482" s="119">
        <f>tbAba02[[#This Row],[BRUTO]]+tbAba02[[#This Row],[INSS PATR]]</f>
        <v>288</v>
      </c>
    </row>
    <row r="483" spans="2:13" x14ac:dyDescent="0.2">
      <c r="B483" s="107">
        <f t="shared" si="7"/>
        <v>474</v>
      </c>
      <c r="C483" s="108">
        <v>43708</v>
      </c>
      <c r="D483" s="114" t="s">
        <v>1055</v>
      </c>
      <c r="E483" s="118">
        <v>43708</v>
      </c>
      <c r="F483" s="116" t="s">
        <v>670</v>
      </c>
      <c r="G483" s="119">
        <v>201.6</v>
      </c>
      <c r="H483" s="119">
        <v>12</v>
      </c>
      <c r="I483" s="119">
        <v>0</v>
      </c>
      <c r="J483" s="119">
        <v>26.4</v>
      </c>
      <c r="K483" s="119">
        <f>SUM(tbAba02[[#This Row],[Liquido]:[INSS PREST]])</f>
        <v>240</v>
      </c>
      <c r="L483" s="119">
        <v>48</v>
      </c>
      <c r="M483" s="119">
        <f>tbAba02[[#This Row],[BRUTO]]+tbAba02[[#This Row],[INSS PATR]]</f>
        <v>288</v>
      </c>
    </row>
    <row r="484" spans="2:13" x14ac:dyDescent="0.2">
      <c r="B484" s="107">
        <f t="shared" si="7"/>
        <v>475</v>
      </c>
      <c r="C484" s="108">
        <v>43701</v>
      </c>
      <c r="D484" s="114" t="s">
        <v>1055</v>
      </c>
      <c r="E484" s="118">
        <v>43701</v>
      </c>
      <c r="F484" s="116" t="s">
        <v>671</v>
      </c>
      <c r="G484" s="119">
        <v>201.6</v>
      </c>
      <c r="H484" s="119">
        <v>12</v>
      </c>
      <c r="I484" s="119">
        <v>0</v>
      </c>
      <c r="J484" s="119">
        <v>26.4</v>
      </c>
      <c r="K484" s="119">
        <f>SUM(tbAba02[[#This Row],[Liquido]:[INSS PREST]])</f>
        <v>240</v>
      </c>
      <c r="L484" s="119">
        <v>48</v>
      </c>
      <c r="M484" s="119">
        <f>tbAba02[[#This Row],[BRUTO]]+tbAba02[[#This Row],[INSS PATR]]</f>
        <v>288</v>
      </c>
    </row>
    <row r="485" spans="2:13" x14ac:dyDescent="0.2">
      <c r="B485" s="107">
        <f t="shared" si="7"/>
        <v>476</v>
      </c>
      <c r="C485" s="108">
        <v>43701</v>
      </c>
      <c r="D485" s="114" t="s">
        <v>1055</v>
      </c>
      <c r="E485" s="118">
        <v>43701</v>
      </c>
      <c r="F485" s="116" t="s">
        <v>672</v>
      </c>
      <c r="G485" s="119">
        <v>201.6</v>
      </c>
      <c r="H485" s="119">
        <v>12</v>
      </c>
      <c r="I485" s="119">
        <v>0</v>
      </c>
      <c r="J485" s="119">
        <v>26.4</v>
      </c>
      <c r="K485" s="119">
        <f>SUM(tbAba02[[#This Row],[Liquido]:[INSS PREST]])</f>
        <v>240</v>
      </c>
      <c r="L485" s="119">
        <v>48</v>
      </c>
      <c r="M485" s="119">
        <f>tbAba02[[#This Row],[BRUTO]]+tbAba02[[#This Row],[INSS PATR]]</f>
        <v>288</v>
      </c>
    </row>
    <row r="486" spans="2:13" x14ac:dyDescent="0.2">
      <c r="B486" s="107">
        <f t="shared" si="7"/>
        <v>477</v>
      </c>
      <c r="C486" s="108">
        <v>43701</v>
      </c>
      <c r="D486" s="114" t="s">
        <v>1055</v>
      </c>
      <c r="E486" s="118">
        <v>43701</v>
      </c>
      <c r="F486" s="116" t="s">
        <v>673</v>
      </c>
      <c r="G486" s="119">
        <v>201.6</v>
      </c>
      <c r="H486" s="119">
        <v>12</v>
      </c>
      <c r="I486" s="119">
        <v>0</v>
      </c>
      <c r="J486" s="119">
        <v>26.4</v>
      </c>
      <c r="K486" s="119">
        <f>SUM(tbAba02[[#This Row],[Liquido]:[INSS PREST]])</f>
        <v>240</v>
      </c>
      <c r="L486" s="119">
        <v>48</v>
      </c>
      <c r="M486" s="119">
        <f>tbAba02[[#This Row],[BRUTO]]+tbAba02[[#This Row],[INSS PATR]]</f>
        <v>288</v>
      </c>
    </row>
    <row r="487" spans="2:13" x14ac:dyDescent="0.2">
      <c r="B487" s="107">
        <f t="shared" si="7"/>
        <v>478</v>
      </c>
      <c r="C487" s="108">
        <v>43701</v>
      </c>
      <c r="D487" s="114" t="s">
        <v>1055</v>
      </c>
      <c r="E487" s="118">
        <v>43701</v>
      </c>
      <c r="F487" s="116" t="s">
        <v>674</v>
      </c>
      <c r="G487" s="119">
        <v>201.6</v>
      </c>
      <c r="H487" s="119">
        <v>12</v>
      </c>
      <c r="I487" s="119">
        <v>0</v>
      </c>
      <c r="J487" s="119">
        <v>26.4</v>
      </c>
      <c r="K487" s="119">
        <f>SUM(tbAba02[[#This Row],[Liquido]:[INSS PREST]])</f>
        <v>240</v>
      </c>
      <c r="L487" s="119">
        <v>48</v>
      </c>
      <c r="M487" s="119">
        <f>tbAba02[[#This Row],[BRUTO]]+tbAba02[[#This Row],[INSS PATR]]</f>
        <v>288</v>
      </c>
    </row>
    <row r="488" spans="2:13" x14ac:dyDescent="0.2">
      <c r="B488" s="107">
        <f t="shared" si="7"/>
        <v>479</v>
      </c>
      <c r="C488" s="108">
        <v>43701</v>
      </c>
      <c r="D488" s="114" t="s">
        <v>1055</v>
      </c>
      <c r="E488" s="118">
        <v>43701</v>
      </c>
      <c r="F488" s="116" t="s">
        <v>675</v>
      </c>
      <c r="G488" s="119">
        <v>201.6</v>
      </c>
      <c r="H488" s="119">
        <v>12</v>
      </c>
      <c r="I488" s="119">
        <v>0</v>
      </c>
      <c r="J488" s="119">
        <v>26.4</v>
      </c>
      <c r="K488" s="119">
        <f>SUM(tbAba02[[#This Row],[Liquido]:[INSS PREST]])</f>
        <v>240</v>
      </c>
      <c r="L488" s="119">
        <v>48</v>
      </c>
      <c r="M488" s="119">
        <f>tbAba02[[#This Row],[BRUTO]]+tbAba02[[#This Row],[INSS PATR]]</f>
        <v>288</v>
      </c>
    </row>
    <row r="489" spans="2:13" x14ac:dyDescent="0.2">
      <c r="B489" s="107">
        <f t="shared" si="7"/>
        <v>480</v>
      </c>
      <c r="C489" s="108">
        <v>43701</v>
      </c>
      <c r="D489" s="114" t="s">
        <v>1055</v>
      </c>
      <c r="E489" s="118">
        <v>43701</v>
      </c>
      <c r="F489" s="116" t="s">
        <v>676</v>
      </c>
      <c r="G489" s="119">
        <v>201.6</v>
      </c>
      <c r="H489" s="119">
        <v>12</v>
      </c>
      <c r="I489" s="119">
        <v>0</v>
      </c>
      <c r="J489" s="119">
        <v>26.4</v>
      </c>
      <c r="K489" s="119">
        <f>SUM(tbAba02[[#This Row],[Liquido]:[INSS PREST]])</f>
        <v>240</v>
      </c>
      <c r="L489" s="119">
        <v>48</v>
      </c>
      <c r="M489" s="119">
        <f>tbAba02[[#This Row],[BRUTO]]+tbAba02[[#This Row],[INSS PATR]]</f>
        <v>288</v>
      </c>
    </row>
    <row r="490" spans="2:13" x14ac:dyDescent="0.2">
      <c r="B490" s="107">
        <f t="shared" si="7"/>
        <v>481</v>
      </c>
      <c r="C490" s="108">
        <v>43701</v>
      </c>
      <c r="D490" s="114" t="s">
        <v>1055</v>
      </c>
      <c r="E490" s="118">
        <v>43701</v>
      </c>
      <c r="F490" s="116" t="s">
        <v>677</v>
      </c>
      <c r="G490" s="119">
        <v>201.6</v>
      </c>
      <c r="H490" s="119">
        <v>12</v>
      </c>
      <c r="I490" s="119">
        <v>0</v>
      </c>
      <c r="J490" s="119">
        <v>26.4</v>
      </c>
      <c r="K490" s="119">
        <f>SUM(tbAba02[[#This Row],[Liquido]:[INSS PREST]])</f>
        <v>240</v>
      </c>
      <c r="L490" s="119">
        <v>48</v>
      </c>
      <c r="M490" s="119">
        <f>tbAba02[[#This Row],[BRUTO]]+tbAba02[[#This Row],[INSS PATR]]</f>
        <v>288</v>
      </c>
    </row>
    <row r="491" spans="2:13" x14ac:dyDescent="0.2">
      <c r="B491" s="107">
        <f t="shared" si="7"/>
        <v>482</v>
      </c>
      <c r="C491" s="108">
        <v>43713</v>
      </c>
      <c r="D491" s="114" t="s">
        <v>1055</v>
      </c>
      <c r="E491" s="118">
        <v>43713</v>
      </c>
      <c r="F491" s="116" t="s">
        <v>678</v>
      </c>
      <c r="G491" s="119">
        <v>201.6</v>
      </c>
      <c r="H491" s="119">
        <v>12</v>
      </c>
      <c r="I491" s="119">
        <v>0</v>
      </c>
      <c r="J491" s="119">
        <v>26.4</v>
      </c>
      <c r="K491" s="119">
        <f>SUM(tbAba02[[#This Row],[Liquido]:[INSS PREST]])</f>
        <v>240</v>
      </c>
      <c r="L491" s="119">
        <v>48</v>
      </c>
      <c r="M491" s="119">
        <f>tbAba02[[#This Row],[BRUTO]]+tbAba02[[#This Row],[INSS PATR]]</f>
        <v>288</v>
      </c>
    </row>
    <row r="492" spans="2:13" x14ac:dyDescent="0.2">
      <c r="B492" s="107">
        <f t="shared" si="7"/>
        <v>483</v>
      </c>
      <c r="C492" s="108">
        <v>43701</v>
      </c>
      <c r="D492" s="114" t="s">
        <v>1055</v>
      </c>
      <c r="E492" s="118">
        <v>43701</v>
      </c>
      <c r="F492" s="116" t="s">
        <v>679</v>
      </c>
      <c r="G492" s="119">
        <v>201.6</v>
      </c>
      <c r="H492" s="119">
        <v>12</v>
      </c>
      <c r="I492" s="119">
        <v>0</v>
      </c>
      <c r="J492" s="119">
        <v>26.4</v>
      </c>
      <c r="K492" s="119">
        <f>SUM(tbAba02[[#This Row],[Liquido]:[INSS PREST]])</f>
        <v>240</v>
      </c>
      <c r="L492" s="119">
        <v>48</v>
      </c>
      <c r="M492" s="119">
        <f>tbAba02[[#This Row],[BRUTO]]+tbAba02[[#This Row],[INSS PATR]]</f>
        <v>288</v>
      </c>
    </row>
    <row r="493" spans="2:13" x14ac:dyDescent="0.2">
      <c r="B493" s="107">
        <f t="shared" si="7"/>
        <v>484</v>
      </c>
      <c r="C493" s="108">
        <v>43701</v>
      </c>
      <c r="D493" s="114" t="s">
        <v>1055</v>
      </c>
      <c r="E493" s="118">
        <v>43701</v>
      </c>
      <c r="F493" s="116" t="s">
        <v>680</v>
      </c>
      <c r="G493" s="119">
        <v>201.6</v>
      </c>
      <c r="H493" s="119">
        <v>12</v>
      </c>
      <c r="I493" s="119">
        <v>0</v>
      </c>
      <c r="J493" s="119">
        <v>26.4</v>
      </c>
      <c r="K493" s="119">
        <f>SUM(tbAba02[[#This Row],[Liquido]:[INSS PREST]])</f>
        <v>240</v>
      </c>
      <c r="L493" s="119">
        <v>48</v>
      </c>
      <c r="M493" s="119">
        <f>tbAba02[[#This Row],[BRUTO]]+tbAba02[[#This Row],[INSS PATR]]</f>
        <v>288</v>
      </c>
    </row>
    <row r="494" spans="2:13" x14ac:dyDescent="0.2">
      <c r="B494" s="107">
        <f t="shared" si="7"/>
        <v>485</v>
      </c>
      <c r="C494" s="108">
        <v>43701</v>
      </c>
      <c r="D494" s="114" t="s">
        <v>1055</v>
      </c>
      <c r="E494" s="118">
        <v>43701</v>
      </c>
      <c r="F494" s="116" t="s">
        <v>681</v>
      </c>
      <c r="G494" s="119">
        <v>201.6</v>
      </c>
      <c r="H494" s="119">
        <v>12</v>
      </c>
      <c r="I494" s="119">
        <v>0</v>
      </c>
      <c r="J494" s="119">
        <v>26.4</v>
      </c>
      <c r="K494" s="119">
        <f>SUM(tbAba02[[#This Row],[Liquido]:[INSS PREST]])</f>
        <v>240</v>
      </c>
      <c r="L494" s="119">
        <v>48</v>
      </c>
      <c r="M494" s="119">
        <f>tbAba02[[#This Row],[BRUTO]]+tbAba02[[#This Row],[INSS PATR]]</f>
        <v>288</v>
      </c>
    </row>
    <row r="495" spans="2:13" x14ac:dyDescent="0.2">
      <c r="B495" s="107">
        <f t="shared" ref="B495:B558" si="8">IF(ISNUMBER(B494),B494+1,1)</f>
        <v>486</v>
      </c>
      <c r="C495" s="108">
        <v>43701</v>
      </c>
      <c r="D495" s="114" t="s">
        <v>1055</v>
      </c>
      <c r="E495" s="118">
        <v>43701</v>
      </c>
      <c r="F495" s="116" t="s">
        <v>682</v>
      </c>
      <c r="G495" s="119">
        <v>201.6</v>
      </c>
      <c r="H495" s="119">
        <v>12</v>
      </c>
      <c r="I495" s="119">
        <v>0</v>
      </c>
      <c r="J495" s="119">
        <v>26.4</v>
      </c>
      <c r="K495" s="119">
        <f>SUM(tbAba02[[#This Row],[Liquido]:[INSS PREST]])</f>
        <v>240</v>
      </c>
      <c r="L495" s="119">
        <v>48</v>
      </c>
      <c r="M495" s="119">
        <f>tbAba02[[#This Row],[BRUTO]]+tbAba02[[#This Row],[INSS PATR]]</f>
        <v>288</v>
      </c>
    </row>
    <row r="496" spans="2:13" x14ac:dyDescent="0.2">
      <c r="B496" s="107">
        <f t="shared" si="8"/>
        <v>487</v>
      </c>
      <c r="C496" s="108">
        <v>43701</v>
      </c>
      <c r="D496" s="114" t="s">
        <v>1055</v>
      </c>
      <c r="E496" s="118">
        <v>43701</v>
      </c>
      <c r="F496" s="116" t="s">
        <v>683</v>
      </c>
      <c r="G496" s="119">
        <v>201.6</v>
      </c>
      <c r="H496" s="119">
        <v>12</v>
      </c>
      <c r="I496" s="119">
        <v>0</v>
      </c>
      <c r="J496" s="119">
        <v>26.4</v>
      </c>
      <c r="K496" s="119">
        <f>SUM(tbAba02[[#This Row],[Liquido]:[INSS PREST]])</f>
        <v>240</v>
      </c>
      <c r="L496" s="119">
        <v>48</v>
      </c>
      <c r="M496" s="119">
        <f>tbAba02[[#This Row],[BRUTO]]+tbAba02[[#This Row],[INSS PATR]]</f>
        <v>288</v>
      </c>
    </row>
    <row r="497" spans="2:13" x14ac:dyDescent="0.2">
      <c r="B497" s="107">
        <f t="shared" si="8"/>
        <v>488</v>
      </c>
      <c r="C497" s="108">
        <v>43701</v>
      </c>
      <c r="D497" s="114" t="s">
        <v>1055</v>
      </c>
      <c r="E497" s="118">
        <v>43701</v>
      </c>
      <c r="F497" s="116" t="s">
        <v>684</v>
      </c>
      <c r="G497" s="119">
        <v>201.6</v>
      </c>
      <c r="H497" s="119">
        <v>12</v>
      </c>
      <c r="I497" s="119">
        <v>0</v>
      </c>
      <c r="J497" s="119">
        <v>26.4</v>
      </c>
      <c r="K497" s="119">
        <f>SUM(tbAba02[[#This Row],[Liquido]:[INSS PREST]])</f>
        <v>240</v>
      </c>
      <c r="L497" s="119">
        <v>48</v>
      </c>
      <c r="M497" s="119">
        <f>tbAba02[[#This Row],[BRUTO]]+tbAba02[[#This Row],[INSS PATR]]</f>
        <v>288</v>
      </c>
    </row>
    <row r="498" spans="2:13" x14ac:dyDescent="0.2">
      <c r="B498" s="107">
        <f t="shared" si="8"/>
        <v>489</v>
      </c>
      <c r="C498" s="108">
        <v>43701</v>
      </c>
      <c r="D498" s="114" t="s">
        <v>1055</v>
      </c>
      <c r="E498" s="118">
        <v>43701</v>
      </c>
      <c r="F498" s="116" t="s">
        <v>685</v>
      </c>
      <c r="G498" s="119">
        <v>201.6</v>
      </c>
      <c r="H498" s="119">
        <v>12</v>
      </c>
      <c r="I498" s="119">
        <v>0</v>
      </c>
      <c r="J498" s="119">
        <v>26.4</v>
      </c>
      <c r="K498" s="119">
        <f>SUM(tbAba02[[#This Row],[Liquido]:[INSS PREST]])</f>
        <v>240</v>
      </c>
      <c r="L498" s="119">
        <v>48</v>
      </c>
      <c r="M498" s="119">
        <f>tbAba02[[#This Row],[BRUTO]]+tbAba02[[#This Row],[INSS PATR]]</f>
        <v>288</v>
      </c>
    </row>
    <row r="499" spans="2:13" x14ac:dyDescent="0.2">
      <c r="B499" s="107">
        <f t="shared" si="8"/>
        <v>490</v>
      </c>
      <c r="C499" s="108">
        <v>43701</v>
      </c>
      <c r="D499" s="114" t="s">
        <v>1055</v>
      </c>
      <c r="E499" s="118">
        <v>43701</v>
      </c>
      <c r="F499" s="116" t="s">
        <v>686</v>
      </c>
      <c r="G499" s="119">
        <v>201.6</v>
      </c>
      <c r="H499" s="119">
        <v>12</v>
      </c>
      <c r="I499" s="119">
        <v>0</v>
      </c>
      <c r="J499" s="119">
        <v>26.4</v>
      </c>
      <c r="K499" s="119">
        <f>SUM(tbAba02[[#This Row],[Liquido]:[INSS PREST]])</f>
        <v>240</v>
      </c>
      <c r="L499" s="119">
        <v>48</v>
      </c>
      <c r="M499" s="119">
        <f>tbAba02[[#This Row],[BRUTO]]+tbAba02[[#This Row],[INSS PATR]]</f>
        <v>288</v>
      </c>
    </row>
    <row r="500" spans="2:13" x14ac:dyDescent="0.2">
      <c r="B500" s="107">
        <f t="shared" si="8"/>
        <v>491</v>
      </c>
      <c r="C500" s="108">
        <v>43701</v>
      </c>
      <c r="D500" s="114" t="s">
        <v>1055</v>
      </c>
      <c r="E500" s="118">
        <v>43701</v>
      </c>
      <c r="F500" s="116" t="s">
        <v>687</v>
      </c>
      <c r="G500" s="119">
        <v>201.6</v>
      </c>
      <c r="H500" s="119">
        <v>12</v>
      </c>
      <c r="I500" s="119">
        <v>0</v>
      </c>
      <c r="J500" s="119">
        <v>26.4</v>
      </c>
      <c r="K500" s="119">
        <f>SUM(tbAba02[[#This Row],[Liquido]:[INSS PREST]])</f>
        <v>240</v>
      </c>
      <c r="L500" s="119">
        <v>48</v>
      </c>
      <c r="M500" s="119">
        <f>tbAba02[[#This Row],[BRUTO]]+tbAba02[[#This Row],[INSS PATR]]</f>
        <v>288</v>
      </c>
    </row>
    <row r="501" spans="2:13" x14ac:dyDescent="0.2">
      <c r="B501" s="107">
        <f t="shared" si="8"/>
        <v>492</v>
      </c>
      <c r="C501" s="108">
        <v>43701</v>
      </c>
      <c r="D501" s="114" t="s">
        <v>1055</v>
      </c>
      <c r="E501" s="118">
        <v>43701</v>
      </c>
      <c r="F501" s="116" t="s">
        <v>688</v>
      </c>
      <c r="G501" s="119">
        <v>201.6</v>
      </c>
      <c r="H501" s="119">
        <v>12</v>
      </c>
      <c r="I501" s="119">
        <v>0</v>
      </c>
      <c r="J501" s="119">
        <v>26.4</v>
      </c>
      <c r="K501" s="119">
        <f>SUM(tbAba02[[#This Row],[Liquido]:[INSS PREST]])</f>
        <v>240</v>
      </c>
      <c r="L501" s="119">
        <v>48</v>
      </c>
      <c r="M501" s="119">
        <f>tbAba02[[#This Row],[BRUTO]]+tbAba02[[#This Row],[INSS PATR]]</f>
        <v>288</v>
      </c>
    </row>
    <row r="502" spans="2:13" x14ac:dyDescent="0.2">
      <c r="B502" s="107">
        <f t="shared" si="8"/>
        <v>493</v>
      </c>
      <c r="C502" s="108">
        <v>43701</v>
      </c>
      <c r="D502" s="114" t="s">
        <v>1055</v>
      </c>
      <c r="E502" s="118">
        <v>43701</v>
      </c>
      <c r="F502" s="116" t="s">
        <v>689</v>
      </c>
      <c r="G502" s="119">
        <v>201.6</v>
      </c>
      <c r="H502" s="119">
        <v>12</v>
      </c>
      <c r="I502" s="119">
        <v>0</v>
      </c>
      <c r="J502" s="119">
        <v>26.4</v>
      </c>
      <c r="K502" s="119">
        <f>SUM(tbAba02[[#This Row],[Liquido]:[INSS PREST]])</f>
        <v>240</v>
      </c>
      <c r="L502" s="119">
        <v>48</v>
      </c>
      <c r="M502" s="119">
        <f>tbAba02[[#This Row],[BRUTO]]+tbAba02[[#This Row],[INSS PATR]]</f>
        <v>288</v>
      </c>
    </row>
    <row r="503" spans="2:13" x14ac:dyDescent="0.2">
      <c r="B503" s="107">
        <f t="shared" si="8"/>
        <v>494</v>
      </c>
      <c r="C503" s="108">
        <v>43701</v>
      </c>
      <c r="D503" s="114" t="s">
        <v>1055</v>
      </c>
      <c r="E503" s="118">
        <v>43701</v>
      </c>
      <c r="F503" s="116" t="s">
        <v>690</v>
      </c>
      <c r="G503" s="119">
        <v>201.6</v>
      </c>
      <c r="H503" s="119">
        <v>12</v>
      </c>
      <c r="I503" s="119">
        <v>0</v>
      </c>
      <c r="J503" s="119">
        <v>26.4</v>
      </c>
      <c r="K503" s="119">
        <f>SUM(tbAba02[[#This Row],[Liquido]:[INSS PREST]])</f>
        <v>240</v>
      </c>
      <c r="L503" s="119">
        <v>48</v>
      </c>
      <c r="M503" s="119">
        <f>tbAba02[[#This Row],[BRUTO]]+tbAba02[[#This Row],[INSS PATR]]</f>
        <v>288</v>
      </c>
    </row>
    <row r="504" spans="2:13" x14ac:dyDescent="0.2">
      <c r="B504" s="107">
        <f t="shared" si="8"/>
        <v>495</v>
      </c>
      <c r="C504" s="108">
        <v>43701</v>
      </c>
      <c r="D504" s="114" t="s">
        <v>1055</v>
      </c>
      <c r="E504" s="118">
        <v>43701</v>
      </c>
      <c r="F504" s="116" t="s">
        <v>691</v>
      </c>
      <c r="G504" s="119">
        <v>201.6</v>
      </c>
      <c r="H504" s="119">
        <v>12</v>
      </c>
      <c r="I504" s="119">
        <v>0</v>
      </c>
      <c r="J504" s="119">
        <v>26.4</v>
      </c>
      <c r="K504" s="119">
        <f>SUM(tbAba02[[#This Row],[Liquido]:[INSS PREST]])</f>
        <v>240</v>
      </c>
      <c r="L504" s="119">
        <v>48</v>
      </c>
      <c r="M504" s="119">
        <f>tbAba02[[#This Row],[BRUTO]]+tbAba02[[#This Row],[INSS PATR]]</f>
        <v>288</v>
      </c>
    </row>
    <row r="505" spans="2:13" x14ac:dyDescent="0.2">
      <c r="B505" s="107">
        <f t="shared" si="8"/>
        <v>496</v>
      </c>
      <c r="C505" s="108">
        <v>43705</v>
      </c>
      <c r="D505" s="114" t="s">
        <v>1055</v>
      </c>
      <c r="E505" s="118">
        <v>43705</v>
      </c>
      <c r="F505" s="116" t="s">
        <v>692</v>
      </c>
      <c r="G505" s="119">
        <v>100.8</v>
      </c>
      <c r="H505" s="119">
        <v>6</v>
      </c>
      <c r="I505" s="119">
        <v>0</v>
      </c>
      <c r="J505" s="119">
        <v>13.2</v>
      </c>
      <c r="K505" s="119">
        <f>SUM(tbAba02[[#This Row],[Liquido]:[INSS PREST]])</f>
        <v>120</v>
      </c>
      <c r="L505" s="119">
        <v>24</v>
      </c>
      <c r="M505" s="119">
        <f>tbAba02[[#This Row],[BRUTO]]+tbAba02[[#This Row],[INSS PATR]]</f>
        <v>144</v>
      </c>
    </row>
    <row r="506" spans="2:13" x14ac:dyDescent="0.2">
      <c r="B506" s="107">
        <f t="shared" si="8"/>
        <v>497</v>
      </c>
      <c r="C506" s="108">
        <v>43704</v>
      </c>
      <c r="D506" s="114" t="s">
        <v>1055</v>
      </c>
      <c r="E506" s="118">
        <v>43704</v>
      </c>
      <c r="F506" s="116" t="s">
        <v>693</v>
      </c>
      <c r="G506" s="119">
        <v>100.8</v>
      </c>
      <c r="H506" s="119">
        <v>6</v>
      </c>
      <c r="I506" s="119">
        <v>0</v>
      </c>
      <c r="J506" s="119">
        <v>13.2</v>
      </c>
      <c r="K506" s="119">
        <f>SUM(tbAba02[[#This Row],[Liquido]:[INSS PREST]])</f>
        <v>120</v>
      </c>
      <c r="L506" s="119">
        <v>24</v>
      </c>
      <c r="M506" s="119">
        <f>tbAba02[[#This Row],[BRUTO]]+tbAba02[[#This Row],[INSS PATR]]</f>
        <v>144</v>
      </c>
    </row>
    <row r="507" spans="2:13" x14ac:dyDescent="0.2">
      <c r="B507" s="107">
        <f t="shared" si="8"/>
        <v>498</v>
      </c>
      <c r="C507" s="108">
        <v>43701</v>
      </c>
      <c r="D507" s="114" t="s">
        <v>1055</v>
      </c>
      <c r="E507" s="118">
        <v>43701</v>
      </c>
      <c r="F507" s="116" t="s">
        <v>694</v>
      </c>
      <c r="G507" s="119">
        <v>100.8</v>
      </c>
      <c r="H507" s="119">
        <v>6</v>
      </c>
      <c r="I507" s="119">
        <v>0</v>
      </c>
      <c r="J507" s="119">
        <v>13.2</v>
      </c>
      <c r="K507" s="119">
        <f>SUM(tbAba02[[#This Row],[Liquido]:[INSS PREST]])</f>
        <v>120</v>
      </c>
      <c r="L507" s="119">
        <v>24</v>
      </c>
      <c r="M507" s="119">
        <f>tbAba02[[#This Row],[BRUTO]]+tbAba02[[#This Row],[INSS PATR]]</f>
        <v>144</v>
      </c>
    </row>
    <row r="508" spans="2:13" x14ac:dyDescent="0.2">
      <c r="B508" s="107">
        <f t="shared" si="8"/>
        <v>499</v>
      </c>
      <c r="C508" s="108">
        <v>43705</v>
      </c>
      <c r="D508" s="114" t="s">
        <v>1055</v>
      </c>
      <c r="E508" s="118">
        <v>43705</v>
      </c>
      <c r="F508" s="116" t="s">
        <v>695</v>
      </c>
      <c r="G508" s="119">
        <v>100.8</v>
      </c>
      <c r="H508" s="119">
        <v>6</v>
      </c>
      <c r="I508" s="119">
        <v>0</v>
      </c>
      <c r="J508" s="119">
        <v>13.2</v>
      </c>
      <c r="K508" s="119">
        <f>SUM(tbAba02[[#This Row],[Liquido]:[INSS PREST]])</f>
        <v>120</v>
      </c>
      <c r="L508" s="119">
        <v>24</v>
      </c>
      <c r="M508" s="119">
        <f>tbAba02[[#This Row],[BRUTO]]+tbAba02[[#This Row],[INSS PATR]]</f>
        <v>144</v>
      </c>
    </row>
    <row r="509" spans="2:13" x14ac:dyDescent="0.2">
      <c r="B509" s="107">
        <f t="shared" si="8"/>
        <v>500</v>
      </c>
      <c r="C509" s="108">
        <v>43701</v>
      </c>
      <c r="D509" s="114" t="s">
        <v>1055</v>
      </c>
      <c r="E509" s="118">
        <v>43701</v>
      </c>
      <c r="F509" s="116" t="s">
        <v>696</v>
      </c>
      <c r="G509" s="119">
        <v>100.8</v>
      </c>
      <c r="H509" s="119">
        <v>6</v>
      </c>
      <c r="I509" s="119">
        <v>0</v>
      </c>
      <c r="J509" s="119">
        <v>13.2</v>
      </c>
      <c r="K509" s="119">
        <f>SUM(tbAba02[[#This Row],[Liquido]:[INSS PREST]])</f>
        <v>120</v>
      </c>
      <c r="L509" s="119">
        <v>24</v>
      </c>
      <c r="M509" s="119">
        <f>tbAba02[[#This Row],[BRUTO]]+tbAba02[[#This Row],[INSS PATR]]</f>
        <v>144</v>
      </c>
    </row>
    <row r="510" spans="2:13" x14ac:dyDescent="0.2">
      <c r="B510" s="107">
        <f t="shared" si="8"/>
        <v>501</v>
      </c>
      <c r="C510" s="108">
        <v>43704</v>
      </c>
      <c r="D510" s="114" t="s">
        <v>1055</v>
      </c>
      <c r="E510" s="118">
        <v>43704</v>
      </c>
      <c r="F510" s="116" t="s">
        <v>697</v>
      </c>
      <c r="G510" s="119">
        <v>100.8</v>
      </c>
      <c r="H510" s="119">
        <v>6</v>
      </c>
      <c r="I510" s="119">
        <v>0</v>
      </c>
      <c r="J510" s="119">
        <v>13.2</v>
      </c>
      <c r="K510" s="119">
        <f>SUM(tbAba02[[#This Row],[Liquido]:[INSS PREST]])</f>
        <v>120</v>
      </c>
      <c r="L510" s="119">
        <v>24</v>
      </c>
      <c r="M510" s="119">
        <f>tbAba02[[#This Row],[BRUTO]]+tbAba02[[#This Row],[INSS PATR]]</f>
        <v>144</v>
      </c>
    </row>
    <row r="511" spans="2:13" x14ac:dyDescent="0.2">
      <c r="B511" s="107">
        <f t="shared" si="8"/>
        <v>502</v>
      </c>
      <c r="C511" s="108">
        <v>43706</v>
      </c>
      <c r="D511" s="114" t="s">
        <v>1055</v>
      </c>
      <c r="E511" s="118">
        <v>43706</v>
      </c>
      <c r="F511" s="116" t="s">
        <v>698</v>
      </c>
      <c r="G511" s="119">
        <v>100.8</v>
      </c>
      <c r="H511" s="119">
        <v>6</v>
      </c>
      <c r="I511" s="119">
        <v>0</v>
      </c>
      <c r="J511" s="119">
        <v>13.2</v>
      </c>
      <c r="K511" s="119">
        <f>SUM(tbAba02[[#This Row],[Liquido]:[INSS PREST]])</f>
        <v>120</v>
      </c>
      <c r="L511" s="119">
        <v>24</v>
      </c>
      <c r="M511" s="119">
        <f>tbAba02[[#This Row],[BRUTO]]+tbAba02[[#This Row],[INSS PATR]]</f>
        <v>144</v>
      </c>
    </row>
    <row r="512" spans="2:13" x14ac:dyDescent="0.2">
      <c r="B512" s="107">
        <f t="shared" si="8"/>
        <v>503</v>
      </c>
      <c r="C512" s="108">
        <v>43701</v>
      </c>
      <c r="D512" s="114" t="s">
        <v>1055</v>
      </c>
      <c r="E512" s="118">
        <v>43701</v>
      </c>
      <c r="F512" s="116" t="s">
        <v>699</v>
      </c>
      <c r="G512" s="119">
        <v>100.8</v>
      </c>
      <c r="H512" s="119">
        <v>6</v>
      </c>
      <c r="I512" s="119">
        <v>0</v>
      </c>
      <c r="J512" s="119">
        <v>13.2</v>
      </c>
      <c r="K512" s="119">
        <f>SUM(tbAba02[[#This Row],[Liquido]:[INSS PREST]])</f>
        <v>120</v>
      </c>
      <c r="L512" s="119">
        <v>24</v>
      </c>
      <c r="M512" s="119">
        <f>tbAba02[[#This Row],[BRUTO]]+tbAba02[[#This Row],[INSS PATR]]</f>
        <v>144</v>
      </c>
    </row>
    <row r="513" spans="2:13" x14ac:dyDescent="0.2">
      <c r="B513" s="107">
        <f t="shared" si="8"/>
        <v>504</v>
      </c>
      <c r="C513" s="108">
        <v>43701</v>
      </c>
      <c r="D513" s="114" t="s">
        <v>1055</v>
      </c>
      <c r="E513" s="118">
        <v>43701</v>
      </c>
      <c r="F513" s="116" t="s">
        <v>700</v>
      </c>
      <c r="G513" s="119">
        <v>100.8</v>
      </c>
      <c r="H513" s="119">
        <v>6</v>
      </c>
      <c r="I513" s="119">
        <v>0</v>
      </c>
      <c r="J513" s="119">
        <v>13.2</v>
      </c>
      <c r="K513" s="119">
        <f>SUM(tbAba02[[#This Row],[Liquido]:[INSS PREST]])</f>
        <v>120</v>
      </c>
      <c r="L513" s="119">
        <v>24</v>
      </c>
      <c r="M513" s="119">
        <f>tbAba02[[#This Row],[BRUTO]]+tbAba02[[#This Row],[INSS PATR]]</f>
        <v>144</v>
      </c>
    </row>
    <row r="514" spans="2:13" x14ac:dyDescent="0.2">
      <c r="B514" s="107">
        <f t="shared" si="8"/>
        <v>505</v>
      </c>
      <c r="C514" s="108">
        <v>43701</v>
      </c>
      <c r="D514" s="114" t="s">
        <v>1055</v>
      </c>
      <c r="E514" s="118">
        <v>43701</v>
      </c>
      <c r="F514" s="116" t="s">
        <v>701</v>
      </c>
      <c r="G514" s="119">
        <v>100.8</v>
      </c>
      <c r="H514" s="119">
        <v>6</v>
      </c>
      <c r="I514" s="119">
        <v>0</v>
      </c>
      <c r="J514" s="119">
        <v>13.2</v>
      </c>
      <c r="K514" s="119">
        <f>SUM(tbAba02[[#This Row],[Liquido]:[INSS PREST]])</f>
        <v>120</v>
      </c>
      <c r="L514" s="119">
        <v>24</v>
      </c>
      <c r="M514" s="119">
        <f>tbAba02[[#This Row],[BRUTO]]+tbAba02[[#This Row],[INSS PATR]]</f>
        <v>144</v>
      </c>
    </row>
    <row r="515" spans="2:13" x14ac:dyDescent="0.2">
      <c r="B515" s="107">
        <f t="shared" si="8"/>
        <v>506</v>
      </c>
      <c r="C515" s="108">
        <v>43701</v>
      </c>
      <c r="D515" s="114" t="s">
        <v>1055</v>
      </c>
      <c r="E515" s="118">
        <v>43701</v>
      </c>
      <c r="F515" s="116" t="s">
        <v>702</v>
      </c>
      <c r="G515" s="119">
        <v>100.8</v>
      </c>
      <c r="H515" s="119">
        <v>6</v>
      </c>
      <c r="I515" s="119">
        <v>0</v>
      </c>
      <c r="J515" s="119">
        <v>13.2</v>
      </c>
      <c r="K515" s="119">
        <f>SUM(tbAba02[[#This Row],[Liquido]:[INSS PREST]])</f>
        <v>120</v>
      </c>
      <c r="L515" s="119">
        <v>24</v>
      </c>
      <c r="M515" s="119">
        <f>tbAba02[[#This Row],[BRUTO]]+tbAba02[[#This Row],[INSS PATR]]</f>
        <v>144</v>
      </c>
    </row>
    <row r="516" spans="2:13" x14ac:dyDescent="0.2">
      <c r="B516" s="107">
        <f t="shared" si="8"/>
        <v>507</v>
      </c>
      <c r="C516" s="108">
        <v>43701</v>
      </c>
      <c r="D516" s="114" t="s">
        <v>1055</v>
      </c>
      <c r="E516" s="118">
        <v>43701</v>
      </c>
      <c r="F516" s="116" t="s">
        <v>703</v>
      </c>
      <c r="G516" s="119">
        <v>100.8</v>
      </c>
      <c r="H516" s="119">
        <v>6</v>
      </c>
      <c r="I516" s="119">
        <v>0</v>
      </c>
      <c r="J516" s="119">
        <v>13.2</v>
      </c>
      <c r="K516" s="119">
        <f>SUM(tbAba02[[#This Row],[Liquido]:[INSS PREST]])</f>
        <v>120</v>
      </c>
      <c r="L516" s="119">
        <v>24</v>
      </c>
      <c r="M516" s="119">
        <f>tbAba02[[#This Row],[BRUTO]]+tbAba02[[#This Row],[INSS PATR]]</f>
        <v>144</v>
      </c>
    </row>
    <row r="517" spans="2:13" x14ac:dyDescent="0.2">
      <c r="B517" s="107">
        <f t="shared" si="8"/>
        <v>508</v>
      </c>
      <c r="C517" s="108">
        <v>43701</v>
      </c>
      <c r="D517" s="114" t="s">
        <v>1055</v>
      </c>
      <c r="E517" s="118">
        <v>43701</v>
      </c>
      <c r="F517" s="116" t="s">
        <v>704</v>
      </c>
      <c r="G517" s="119">
        <v>100.8</v>
      </c>
      <c r="H517" s="119">
        <v>6</v>
      </c>
      <c r="I517" s="119">
        <v>0</v>
      </c>
      <c r="J517" s="119">
        <v>13.2</v>
      </c>
      <c r="K517" s="119">
        <f>SUM(tbAba02[[#This Row],[Liquido]:[INSS PREST]])</f>
        <v>120</v>
      </c>
      <c r="L517" s="119">
        <v>24</v>
      </c>
      <c r="M517" s="119">
        <f>tbAba02[[#This Row],[BRUTO]]+tbAba02[[#This Row],[INSS PATR]]</f>
        <v>144</v>
      </c>
    </row>
    <row r="518" spans="2:13" x14ac:dyDescent="0.2">
      <c r="B518" s="107">
        <f t="shared" si="8"/>
        <v>509</v>
      </c>
      <c r="C518" s="108">
        <v>43706</v>
      </c>
      <c r="D518" s="114" t="s">
        <v>1055</v>
      </c>
      <c r="E518" s="118">
        <v>43706</v>
      </c>
      <c r="F518" s="116" t="s">
        <v>705</v>
      </c>
      <c r="G518" s="119">
        <v>100.8</v>
      </c>
      <c r="H518" s="119">
        <v>6</v>
      </c>
      <c r="I518" s="119">
        <v>0</v>
      </c>
      <c r="J518" s="119">
        <v>13.2</v>
      </c>
      <c r="K518" s="119">
        <f>SUM(tbAba02[[#This Row],[Liquido]:[INSS PREST]])</f>
        <v>120</v>
      </c>
      <c r="L518" s="119">
        <v>24</v>
      </c>
      <c r="M518" s="119">
        <f>tbAba02[[#This Row],[BRUTO]]+tbAba02[[#This Row],[INSS PATR]]</f>
        <v>144</v>
      </c>
    </row>
    <row r="519" spans="2:13" x14ac:dyDescent="0.2">
      <c r="B519" s="107">
        <f t="shared" si="8"/>
        <v>510</v>
      </c>
      <c r="C519" s="108">
        <v>43705</v>
      </c>
      <c r="D519" s="114" t="s">
        <v>1055</v>
      </c>
      <c r="E519" s="118">
        <v>43705</v>
      </c>
      <c r="F519" s="116" t="s">
        <v>706</v>
      </c>
      <c r="G519" s="119">
        <v>100.8</v>
      </c>
      <c r="H519" s="119">
        <v>6</v>
      </c>
      <c r="I519" s="119">
        <v>0</v>
      </c>
      <c r="J519" s="119">
        <v>13.2</v>
      </c>
      <c r="K519" s="119">
        <f>SUM(tbAba02[[#This Row],[Liquido]:[INSS PREST]])</f>
        <v>120</v>
      </c>
      <c r="L519" s="119">
        <v>24</v>
      </c>
      <c r="M519" s="119">
        <f>tbAba02[[#This Row],[BRUTO]]+tbAba02[[#This Row],[INSS PATR]]</f>
        <v>144</v>
      </c>
    </row>
    <row r="520" spans="2:13" x14ac:dyDescent="0.2">
      <c r="B520" s="107">
        <f t="shared" si="8"/>
        <v>511</v>
      </c>
      <c r="C520" s="108">
        <v>43706</v>
      </c>
      <c r="D520" s="114" t="s">
        <v>1055</v>
      </c>
      <c r="E520" s="118">
        <v>43706</v>
      </c>
      <c r="F520" s="116" t="s">
        <v>707</v>
      </c>
      <c r="G520" s="119">
        <v>100.8</v>
      </c>
      <c r="H520" s="119">
        <v>6</v>
      </c>
      <c r="I520" s="119">
        <v>0</v>
      </c>
      <c r="J520" s="119">
        <v>13.2</v>
      </c>
      <c r="K520" s="119">
        <f>SUM(tbAba02[[#This Row],[Liquido]:[INSS PREST]])</f>
        <v>120</v>
      </c>
      <c r="L520" s="119">
        <v>24</v>
      </c>
      <c r="M520" s="119">
        <f>tbAba02[[#This Row],[BRUTO]]+tbAba02[[#This Row],[INSS PATR]]</f>
        <v>144</v>
      </c>
    </row>
    <row r="521" spans="2:13" x14ac:dyDescent="0.2">
      <c r="B521" s="107">
        <f t="shared" si="8"/>
        <v>512</v>
      </c>
      <c r="C521" s="108">
        <v>43701</v>
      </c>
      <c r="D521" s="114" t="s">
        <v>1055</v>
      </c>
      <c r="E521" s="118">
        <v>43701</v>
      </c>
      <c r="F521" s="116" t="s">
        <v>708</v>
      </c>
      <c r="G521" s="119">
        <v>100.8</v>
      </c>
      <c r="H521" s="119">
        <v>6</v>
      </c>
      <c r="I521" s="119">
        <v>0</v>
      </c>
      <c r="J521" s="119">
        <v>13.2</v>
      </c>
      <c r="K521" s="119">
        <f>SUM(tbAba02[[#This Row],[Liquido]:[INSS PREST]])</f>
        <v>120</v>
      </c>
      <c r="L521" s="119">
        <v>24</v>
      </c>
      <c r="M521" s="119">
        <f>tbAba02[[#This Row],[BRUTO]]+tbAba02[[#This Row],[INSS PATR]]</f>
        <v>144</v>
      </c>
    </row>
    <row r="522" spans="2:13" x14ac:dyDescent="0.2">
      <c r="B522" s="107">
        <f t="shared" si="8"/>
        <v>513</v>
      </c>
      <c r="C522" s="108">
        <v>43701</v>
      </c>
      <c r="D522" s="114" t="s">
        <v>1055</v>
      </c>
      <c r="E522" s="118">
        <v>43701</v>
      </c>
      <c r="F522" s="116" t="s">
        <v>709</v>
      </c>
      <c r="G522" s="119">
        <v>100.8</v>
      </c>
      <c r="H522" s="119">
        <v>6</v>
      </c>
      <c r="I522" s="119">
        <v>0</v>
      </c>
      <c r="J522" s="119">
        <v>13.2</v>
      </c>
      <c r="K522" s="119">
        <f>SUM(tbAba02[[#This Row],[Liquido]:[INSS PREST]])</f>
        <v>120</v>
      </c>
      <c r="L522" s="119">
        <v>24</v>
      </c>
      <c r="M522" s="119">
        <f>tbAba02[[#This Row],[BRUTO]]+tbAba02[[#This Row],[INSS PATR]]</f>
        <v>144</v>
      </c>
    </row>
    <row r="523" spans="2:13" x14ac:dyDescent="0.2">
      <c r="B523" s="107">
        <f t="shared" si="8"/>
        <v>514</v>
      </c>
      <c r="C523" s="108">
        <v>43706</v>
      </c>
      <c r="D523" s="114" t="s">
        <v>1055</v>
      </c>
      <c r="E523" s="118">
        <v>43706</v>
      </c>
      <c r="F523" s="116" t="s">
        <v>710</v>
      </c>
      <c r="G523" s="119">
        <v>100.8</v>
      </c>
      <c r="H523" s="119">
        <v>6</v>
      </c>
      <c r="I523" s="119">
        <v>0</v>
      </c>
      <c r="J523" s="119">
        <v>13.2</v>
      </c>
      <c r="K523" s="119">
        <f>SUM(tbAba02[[#This Row],[Liquido]:[INSS PREST]])</f>
        <v>120</v>
      </c>
      <c r="L523" s="119">
        <v>24</v>
      </c>
      <c r="M523" s="119">
        <f>tbAba02[[#This Row],[BRUTO]]+tbAba02[[#This Row],[INSS PATR]]</f>
        <v>144</v>
      </c>
    </row>
    <row r="524" spans="2:13" x14ac:dyDescent="0.2">
      <c r="B524" s="107">
        <f t="shared" si="8"/>
        <v>515</v>
      </c>
      <c r="C524" s="108">
        <v>43706</v>
      </c>
      <c r="D524" s="114" t="s">
        <v>1055</v>
      </c>
      <c r="E524" s="118">
        <v>43706</v>
      </c>
      <c r="F524" s="116" t="s">
        <v>711</v>
      </c>
      <c r="G524" s="119">
        <v>100.8</v>
      </c>
      <c r="H524" s="119">
        <v>6</v>
      </c>
      <c r="I524" s="119">
        <v>0</v>
      </c>
      <c r="J524" s="119">
        <v>13.2</v>
      </c>
      <c r="K524" s="119">
        <f>SUM(tbAba02[[#This Row],[Liquido]:[INSS PREST]])</f>
        <v>120</v>
      </c>
      <c r="L524" s="119">
        <v>24</v>
      </c>
      <c r="M524" s="119">
        <f>tbAba02[[#This Row],[BRUTO]]+tbAba02[[#This Row],[INSS PATR]]</f>
        <v>144</v>
      </c>
    </row>
    <row r="525" spans="2:13" x14ac:dyDescent="0.2">
      <c r="B525" s="107">
        <f t="shared" si="8"/>
        <v>516</v>
      </c>
      <c r="C525" s="108">
        <v>43701</v>
      </c>
      <c r="D525" s="114" t="s">
        <v>1055</v>
      </c>
      <c r="E525" s="118">
        <v>43701</v>
      </c>
      <c r="F525" s="116" t="s">
        <v>712</v>
      </c>
      <c r="G525" s="119">
        <v>100.8</v>
      </c>
      <c r="H525" s="119">
        <v>6</v>
      </c>
      <c r="I525" s="119">
        <v>0</v>
      </c>
      <c r="J525" s="119">
        <v>13.2</v>
      </c>
      <c r="K525" s="119">
        <f>SUM(tbAba02[[#This Row],[Liquido]:[INSS PREST]])</f>
        <v>120</v>
      </c>
      <c r="L525" s="119">
        <v>24</v>
      </c>
      <c r="M525" s="119">
        <f>tbAba02[[#This Row],[BRUTO]]+tbAba02[[#This Row],[INSS PATR]]</f>
        <v>144</v>
      </c>
    </row>
    <row r="526" spans="2:13" x14ac:dyDescent="0.2">
      <c r="B526" s="107">
        <f t="shared" si="8"/>
        <v>517</v>
      </c>
      <c r="C526" s="108">
        <v>43704</v>
      </c>
      <c r="D526" s="114" t="s">
        <v>1055</v>
      </c>
      <c r="E526" s="118">
        <v>43704</v>
      </c>
      <c r="F526" s="116" t="s">
        <v>713</v>
      </c>
      <c r="G526" s="119">
        <v>100.8</v>
      </c>
      <c r="H526" s="119">
        <v>6</v>
      </c>
      <c r="I526" s="119">
        <v>0</v>
      </c>
      <c r="J526" s="119">
        <v>13.2</v>
      </c>
      <c r="K526" s="119">
        <f>SUM(tbAba02[[#This Row],[Liquido]:[INSS PREST]])</f>
        <v>120</v>
      </c>
      <c r="L526" s="119">
        <v>24</v>
      </c>
      <c r="M526" s="119">
        <f>tbAba02[[#This Row],[BRUTO]]+tbAba02[[#This Row],[INSS PATR]]</f>
        <v>144</v>
      </c>
    </row>
    <row r="527" spans="2:13" x14ac:dyDescent="0.2">
      <c r="B527" s="107">
        <f t="shared" si="8"/>
        <v>518</v>
      </c>
      <c r="C527" s="108">
        <v>43701</v>
      </c>
      <c r="D527" s="114" t="s">
        <v>1055</v>
      </c>
      <c r="E527" s="118">
        <v>43701</v>
      </c>
      <c r="F527" s="116" t="s">
        <v>714</v>
      </c>
      <c r="G527" s="119">
        <v>100.8</v>
      </c>
      <c r="H527" s="119">
        <v>6</v>
      </c>
      <c r="I527" s="119">
        <v>0</v>
      </c>
      <c r="J527" s="119">
        <v>13.2</v>
      </c>
      <c r="K527" s="119">
        <f>SUM(tbAba02[[#This Row],[Liquido]:[INSS PREST]])</f>
        <v>120</v>
      </c>
      <c r="L527" s="119">
        <v>24</v>
      </c>
      <c r="M527" s="119">
        <f>tbAba02[[#This Row],[BRUTO]]+tbAba02[[#This Row],[INSS PATR]]</f>
        <v>144</v>
      </c>
    </row>
    <row r="528" spans="2:13" x14ac:dyDescent="0.2">
      <c r="B528" s="107">
        <f t="shared" si="8"/>
        <v>519</v>
      </c>
      <c r="C528" s="108">
        <v>43705</v>
      </c>
      <c r="D528" s="114" t="s">
        <v>1055</v>
      </c>
      <c r="E528" s="118">
        <v>43705</v>
      </c>
      <c r="F528" s="116" t="s">
        <v>715</v>
      </c>
      <c r="G528" s="119">
        <v>100.8</v>
      </c>
      <c r="H528" s="119">
        <v>6</v>
      </c>
      <c r="I528" s="119">
        <v>0</v>
      </c>
      <c r="J528" s="119">
        <v>13.2</v>
      </c>
      <c r="K528" s="119">
        <f>SUM(tbAba02[[#This Row],[Liquido]:[INSS PREST]])</f>
        <v>120</v>
      </c>
      <c r="L528" s="119">
        <v>24</v>
      </c>
      <c r="M528" s="119">
        <f>tbAba02[[#This Row],[BRUTO]]+tbAba02[[#This Row],[INSS PATR]]</f>
        <v>144</v>
      </c>
    </row>
    <row r="529" spans="2:13" x14ac:dyDescent="0.2">
      <c r="B529" s="107">
        <f t="shared" si="8"/>
        <v>520</v>
      </c>
      <c r="C529" s="108">
        <v>43701</v>
      </c>
      <c r="D529" s="114" t="s">
        <v>1055</v>
      </c>
      <c r="E529" s="118">
        <v>43701</v>
      </c>
      <c r="F529" s="116" t="s">
        <v>716</v>
      </c>
      <c r="G529" s="119">
        <v>100.8</v>
      </c>
      <c r="H529" s="119">
        <v>6</v>
      </c>
      <c r="I529" s="119">
        <v>0</v>
      </c>
      <c r="J529" s="119">
        <v>13.2</v>
      </c>
      <c r="K529" s="119">
        <f>SUM(tbAba02[[#This Row],[Liquido]:[INSS PREST]])</f>
        <v>120</v>
      </c>
      <c r="L529" s="119">
        <v>24</v>
      </c>
      <c r="M529" s="119">
        <f>tbAba02[[#This Row],[BRUTO]]+tbAba02[[#This Row],[INSS PATR]]</f>
        <v>144</v>
      </c>
    </row>
    <row r="530" spans="2:13" x14ac:dyDescent="0.2">
      <c r="B530" s="107">
        <f t="shared" si="8"/>
        <v>521</v>
      </c>
      <c r="C530" s="108">
        <v>43701</v>
      </c>
      <c r="D530" s="114" t="s">
        <v>1055</v>
      </c>
      <c r="E530" s="118">
        <v>43701</v>
      </c>
      <c r="F530" s="116" t="s">
        <v>717</v>
      </c>
      <c r="G530" s="119">
        <v>100.8</v>
      </c>
      <c r="H530" s="119">
        <v>6</v>
      </c>
      <c r="I530" s="119">
        <v>0</v>
      </c>
      <c r="J530" s="119">
        <v>13.2</v>
      </c>
      <c r="K530" s="119">
        <f>SUM(tbAba02[[#This Row],[Liquido]:[INSS PREST]])</f>
        <v>120</v>
      </c>
      <c r="L530" s="119">
        <v>24</v>
      </c>
      <c r="M530" s="119">
        <f>tbAba02[[#This Row],[BRUTO]]+tbAba02[[#This Row],[INSS PATR]]</f>
        <v>144</v>
      </c>
    </row>
    <row r="531" spans="2:13" x14ac:dyDescent="0.2">
      <c r="B531" s="107">
        <f t="shared" si="8"/>
        <v>522</v>
      </c>
      <c r="C531" s="108">
        <v>43701</v>
      </c>
      <c r="D531" s="114" t="s">
        <v>1055</v>
      </c>
      <c r="E531" s="118">
        <v>43701</v>
      </c>
      <c r="F531" s="116" t="s">
        <v>718</v>
      </c>
      <c r="G531" s="119">
        <v>100.8</v>
      </c>
      <c r="H531" s="119">
        <v>6</v>
      </c>
      <c r="I531" s="119">
        <v>0</v>
      </c>
      <c r="J531" s="119">
        <v>13.2</v>
      </c>
      <c r="K531" s="119">
        <f>SUM(tbAba02[[#This Row],[Liquido]:[INSS PREST]])</f>
        <v>120</v>
      </c>
      <c r="L531" s="119">
        <v>24</v>
      </c>
      <c r="M531" s="119">
        <f>tbAba02[[#This Row],[BRUTO]]+tbAba02[[#This Row],[INSS PATR]]</f>
        <v>144</v>
      </c>
    </row>
    <row r="532" spans="2:13" x14ac:dyDescent="0.2">
      <c r="B532" s="107">
        <f t="shared" si="8"/>
        <v>523</v>
      </c>
      <c r="C532" s="108">
        <v>43701</v>
      </c>
      <c r="D532" s="114" t="s">
        <v>1055</v>
      </c>
      <c r="E532" s="118">
        <v>43701</v>
      </c>
      <c r="F532" s="116" t="s">
        <v>719</v>
      </c>
      <c r="G532" s="119">
        <v>100.8</v>
      </c>
      <c r="H532" s="119">
        <v>6</v>
      </c>
      <c r="I532" s="119">
        <v>0</v>
      </c>
      <c r="J532" s="119">
        <v>13.2</v>
      </c>
      <c r="K532" s="119">
        <f>SUM(tbAba02[[#This Row],[Liquido]:[INSS PREST]])</f>
        <v>120</v>
      </c>
      <c r="L532" s="119">
        <v>24</v>
      </c>
      <c r="M532" s="119">
        <f>tbAba02[[#This Row],[BRUTO]]+tbAba02[[#This Row],[INSS PATR]]</f>
        <v>144</v>
      </c>
    </row>
    <row r="533" spans="2:13" x14ac:dyDescent="0.2">
      <c r="B533" s="107">
        <f t="shared" si="8"/>
        <v>524</v>
      </c>
      <c r="C533" s="108">
        <v>43705</v>
      </c>
      <c r="D533" s="114" t="s">
        <v>1055</v>
      </c>
      <c r="E533" s="118">
        <v>43705</v>
      </c>
      <c r="F533" s="116" t="s">
        <v>720</v>
      </c>
      <c r="G533" s="119">
        <v>100.8</v>
      </c>
      <c r="H533" s="119">
        <v>6</v>
      </c>
      <c r="I533" s="119">
        <v>0</v>
      </c>
      <c r="J533" s="119">
        <v>13.2</v>
      </c>
      <c r="K533" s="119">
        <f>SUM(tbAba02[[#This Row],[Liquido]:[INSS PREST]])</f>
        <v>120</v>
      </c>
      <c r="L533" s="119">
        <v>24</v>
      </c>
      <c r="M533" s="119">
        <f>tbAba02[[#This Row],[BRUTO]]+tbAba02[[#This Row],[INSS PATR]]</f>
        <v>144</v>
      </c>
    </row>
    <row r="534" spans="2:13" x14ac:dyDescent="0.2">
      <c r="B534" s="107">
        <f t="shared" si="8"/>
        <v>525</v>
      </c>
      <c r="C534" s="108">
        <v>43701</v>
      </c>
      <c r="D534" s="114" t="s">
        <v>1055</v>
      </c>
      <c r="E534" s="118">
        <v>43701</v>
      </c>
      <c r="F534" s="116" t="s">
        <v>721</v>
      </c>
      <c r="G534" s="119">
        <v>100.8</v>
      </c>
      <c r="H534" s="119">
        <v>6</v>
      </c>
      <c r="I534" s="119">
        <v>0</v>
      </c>
      <c r="J534" s="119">
        <v>13.2</v>
      </c>
      <c r="K534" s="119">
        <f>SUM(tbAba02[[#This Row],[Liquido]:[INSS PREST]])</f>
        <v>120</v>
      </c>
      <c r="L534" s="119">
        <v>24</v>
      </c>
      <c r="M534" s="119">
        <f>tbAba02[[#This Row],[BRUTO]]+tbAba02[[#This Row],[INSS PATR]]</f>
        <v>144</v>
      </c>
    </row>
    <row r="535" spans="2:13" x14ac:dyDescent="0.2">
      <c r="B535" s="107">
        <f t="shared" si="8"/>
        <v>526</v>
      </c>
      <c r="C535" s="108">
        <v>43705</v>
      </c>
      <c r="D535" s="114" t="s">
        <v>1055</v>
      </c>
      <c r="E535" s="118">
        <v>43705</v>
      </c>
      <c r="F535" s="116" t="s">
        <v>722</v>
      </c>
      <c r="G535" s="119">
        <v>100.8</v>
      </c>
      <c r="H535" s="119">
        <v>6</v>
      </c>
      <c r="I535" s="119">
        <v>0</v>
      </c>
      <c r="J535" s="119">
        <v>13.2</v>
      </c>
      <c r="K535" s="119">
        <f>SUM(tbAba02[[#This Row],[Liquido]:[INSS PREST]])</f>
        <v>120</v>
      </c>
      <c r="L535" s="119">
        <v>24</v>
      </c>
      <c r="M535" s="119">
        <f>tbAba02[[#This Row],[BRUTO]]+tbAba02[[#This Row],[INSS PATR]]</f>
        <v>144</v>
      </c>
    </row>
    <row r="536" spans="2:13" x14ac:dyDescent="0.2">
      <c r="B536" s="107">
        <f t="shared" si="8"/>
        <v>527</v>
      </c>
      <c r="C536" s="108">
        <v>43705</v>
      </c>
      <c r="D536" s="114" t="s">
        <v>1055</v>
      </c>
      <c r="E536" s="118">
        <v>43705</v>
      </c>
      <c r="F536" s="116" t="s">
        <v>723</v>
      </c>
      <c r="G536" s="119">
        <v>100.8</v>
      </c>
      <c r="H536" s="119">
        <v>6</v>
      </c>
      <c r="I536" s="119">
        <v>0</v>
      </c>
      <c r="J536" s="119">
        <v>13.2</v>
      </c>
      <c r="K536" s="119">
        <f>SUM(tbAba02[[#This Row],[Liquido]:[INSS PREST]])</f>
        <v>120</v>
      </c>
      <c r="L536" s="119">
        <v>24</v>
      </c>
      <c r="M536" s="119">
        <f>tbAba02[[#This Row],[BRUTO]]+tbAba02[[#This Row],[INSS PATR]]</f>
        <v>144</v>
      </c>
    </row>
    <row r="537" spans="2:13" x14ac:dyDescent="0.2">
      <c r="B537" s="107">
        <f t="shared" si="8"/>
        <v>528</v>
      </c>
      <c r="C537" s="108">
        <v>43701</v>
      </c>
      <c r="D537" s="114" t="s">
        <v>1055</v>
      </c>
      <c r="E537" s="118">
        <v>43701</v>
      </c>
      <c r="F537" s="116" t="s">
        <v>724</v>
      </c>
      <c r="G537" s="119">
        <v>100.8</v>
      </c>
      <c r="H537" s="119">
        <v>6</v>
      </c>
      <c r="I537" s="119">
        <v>0</v>
      </c>
      <c r="J537" s="119">
        <v>13.2</v>
      </c>
      <c r="K537" s="119">
        <f>SUM(tbAba02[[#This Row],[Liquido]:[INSS PREST]])</f>
        <v>120</v>
      </c>
      <c r="L537" s="119">
        <v>24</v>
      </c>
      <c r="M537" s="119">
        <f>tbAba02[[#This Row],[BRUTO]]+tbAba02[[#This Row],[INSS PATR]]</f>
        <v>144</v>
      </c>
    </row>
    <row r="538" spans="2:13" x14ac:dyDescent="0.2">
      <c r="B538" s="107">
        <f t="shared" si="8"/>
        <v>529</v>
      </c>
      <c r="C538" s="108">
        <v>43707</v>
      </c>
      <c r="D538" s="114" t="s">
        <v>1055</v>
      </c>
      <c r="E538" s="118">
        <v>43707</v>
      </c>
      <c r="F538" s="116" t="s">
        <v>725</v>
      </c>
      <c r="G538" s="119">
        <v>100.8</v>
      </c>
      <c r="H538" s="119">
        <v>6</v>
      </c>
      <c r="I538" s="119">
        <v>0</v>
      </c>
      <c r="J538" s="119">
        <v>13.2</v>
      </c>
      <c r="K538" s="119">
        <f>SUM(tbAba02[[#This Row],[Liquido]:[INSS PREST]])</f>
        <v>120</v>
      </c>
      <c r="L538" s="119">
        <v>24</v>
      </c>
      <c r="M538" s="119">
        <f>tbAba02[[#This Row],[BRUTO]]+tbAba02[[#This Row],[INSS PATR]]</f>
        <v>144</v>
      </c>
    </row>
    <row r="539" spans="2:13" x14ac:dyDescent="0.2">
      <c r="B539" s="107">
        <f t="shared" si="8"/>
        <v>530</v>
      </c>
      <c r="C539" s="108">
        <v>43707</v>
      </c>
      <c r="D539" s="114" t="s">
        <v>1055</v>
      </c>
      <c r="E539" s="118">
        <v>43707</v>
      </c>
      <c r="F539" s="116" t="s">
        <v>726</v>
      </c>
      <c r="G539" s="119">
        <v>100.8</v>
      </c>
      <c r="H539" s="119">
        <v>6</v>
      </c>
      <c r="I539" s="119">
        <v>0</v>
      </c>
      <c r="J539" s="119">
        <v>13.2</v>
      </c>
      <c r="K539" s="119">
        <f>SUM(tbAba02[[#This Row],[Liquido]:[INSS PREST]])</f>
        <v>120</v>
      </c>
      <c r="L539" s="119">
        <v>24</v>
      </c>
      <c r="M539" s="119">
        <f>tbAba02[[#This Row],[BRUTO]]+tbAba02[[#This Row],[INSS PATR]]</f>
        <v>144</v>
      </c>
    </row>
    <row r="540" spans="2:13" x14ac:dyDescent="0.2">
      <c r="B540" s="107">
        <f t="shared" si="8"/>
        <v>531</v>
      </c>
      <c r="C540" s="108">
        <v>43707</v>
      </c>
      <c r="D540" s="114" t="s">
        <v>1055</v>
      </c>
      <c r="E540" s="118">
        <v>43707</v>
      </c>
      <c r="F540" s="116" t="s">
        <v>727</v>
      </c>
      <c r="G540" s="119">
        <v>100.8</v>
      </c>
      <c r="H540" s="119">
        <v>6</v>
      </c>
      <c r="I540" s="119">
        <v>0</v>
      </c>
      <c r="J540" s="119">
        <v>13.2</v>
      </c>
      <c r="K540" s="119">
        <f>SUM(tbAba02[[#This Row],[Liquido]:[INSS PREST]])</f>
        <v>120</v>
      </c>
      <c r="L540" s="119">
        <v>24</v>
      </c>
      <c r="M540" s="119">
        <f>tbAba02[[#This Row],[BRUTO]]+tbAba02[[#This Row],[INSS PATR]]</f>
        <v>144</v>
      </c>
    </row>
    <row r="541" spans="2:13" x14ac:dyDescent="0.2">
      <c r="B541" s="107">
        <f t="shared" si="8"/>
        <v>532</v>
      </c>
      <c r="C541" s="108">
        <v>43707</v>
      </c>
      <c r="D541" s="114" t="s">
        <v>1055</v>
      </c>
      <c r="E541" s="118">
        <v>43707</v>
      </c>
      <c r="F541" s="116" t="s">
        <v>728</v>
      </c>
      <c r="G541" s="119">
        <v>100.8</v>
      </c>
      <c r="H541" s="119">
        <v>6</v>
      </c>
      <c r="I541" s="119">
        <v>0</v>
      </c>
      <c r="J541" s="119">
        <v>13.2</v>
      </c>
      <c r="K541" s="119">
        <f>SUM(tbAba02[[#This Row],[Liquido]:[INSS PREST]])</f>
        <v>120</v>
      </c>
      <c r="L541" s="119">
        <v>24</v>
      </c>
      <c r="M541" s="119">
        <f>tbAba02[[#This Row],[BRUTO]]+tbAba02[[#This Row],[INSS PATR]]</f>
        <v>144</v>
      </c>
    </row>
    <row r="542" spans="2:13" x14ac:dyDescent="0.2">
      <c r="B542" s="107">
        <f t="shared" si="8"/>
        <v>533</v>
      </c>
      <c r="C542" s="108">
        <v>43708</v>
      </c>
      <c r="D542" s="114" t="s">
        <v>1055</v>
      </c>
      <c r="E542" s="118">
        <v>43708</v>
      </c>
      <c r="F542" s="116" t="s">
        <v>729</v>
      </c>
      <c r="G542" s="119">
        <v>100.8</v>
      </c>
      <c r="H542" s="119">
        <v>6</v>
      </c>
      <c r="I542" s="119">
        <v>0</v>
      </c>
      <c r="J542" s="119">
        <v>13.2</v>
      </c>
      <c r="K542" s="119">
        <f>SUM(tbAba02[[#This Row],[Liquido]:[INSS PREST]])</f>
        <v>120</v>
      </c>
      <c r="L542" s="119">
        <v>24</v>
      </c>
      <c r="M542" s="119">
        <f>tbAba02[[#This Row],[BRUTO]]+tbAba02[[#This Row],[INSS PATR]]</f>
        <v>144</v>
      </c>
    </row>
    <row r="543" spans="2:13" x14ac:dyDescent="0.2">
      <c r="B543" s="107">
        <f t="shared" si="8"/>
        <v>534</v>
      </c>
      <c r="C543" s="108">
        <v>43701</v>
      </c>
      <c r="D543" s="114" t="s">
        <v>1055</v>
      </c>
      <c r="E543" s="118">
        <v>43701</v>
      </c>
      <c r="F543" s="116" t="s">
        <v>730</v>
      </c>
      <c r="G543" s="119">
        <v>100.8</v>
      </c>
      <c r="H543" s="119">
        <v>6</v>
      </c>
      <c r="I543" s="119">
        <v>0</v>
      </c>
      <c r="J543" s="119">
        <v>13.2</v>
      </c>
      <c r="K543" s="119">
        <f>SUM(tbAba02[[#This Row],[Liquido]:[INSS PREST]])</f>
        <v>120</v>
      </c>
      <c r="L543" s="119">
        <v>24</v>
      </c>
      <c r="M543" s="119">
        <f>tbAba02[[#This Row],[BRUTO]]+tbAba02[[#This Row],[INSS PATR]]</f>
        <v>144</v>
      </c>
    </row>
    <row r="544" spans="2:13" x14ac:dyDescent="0.2">
      <c r="B544" s="107">
        <f t="shared" si="8"/>
        <v>535</v>
      </c>
      <c r="C544" s="108">
        <v>43708</v>
      </c>
      <c r="D544" s="114" t="s">
        <v>1055</v>
      </c>
      <c r="E544" s="118">
        <v>43708</v>
      </c>
      <c r="F544" s="116" t="s">
        <v>731</v>
      </c>
      <c r="G544" s="119">
        <v>100.8</v>
      </c>
      <c r="H544" s="119">
        <v>6</v>
      </c>
      <c r="I544" s="119">
        <v>0</v>
      </c>
      <c r="J544" s="119">
        <v>13.2</v>
      </c>
      <c r="K544" s="119">
        <f>SUM(tbAba02[[#This Row],[Liquido]:[INSS PREST]])</f>
        <v>120</v>
      </c>
      <c r="L544" s="119">
        <v>24</v>
      </c>
      <c r="M544" s="119">
        <f>tbAba02[[#This Row],[BRUTO]]+tbAba02[[#This Row],[INSS PATR]]</f>
        <v>144</v>
      </c>
    </row>
    <row r="545" spans="2:13" x14ac:dyDescent="0.2">
      <c r="B545" s="107">
        <f t="shared" si="8"/>
        <v>536</v>
      </c>
      <c r="C545" s="108">
        <v>43701</v>
      </c>
      <c r="D545" s="114" t="s">
        <v>1055</v>
      </c>
      <c r="E545" s="118">
        <v>43701</v>
      </c>
      <c r="F545" s="116" t="s">
        <v>732</v>
      </c>
      <c r="G545" s="119">
        <v>100.8</v>
      </c>
      <c r="H545" s="119">
        <v>6</v>
      </c>
      <c r="I545" s="119">
        <v>0</v>
      </c>
      <c r="J545" s="119">
        <v>13.2</v>
      </c>
      <c r="K545" s="119">
        <f>SUM(tbAba02[[#This Row],[Liquido]:[INSS PREST]])</f>
        <v>120</v>
      </c>
      <c r="L545" s="119">
        <v>24</v>
      </c>
      <c r="M545" s="119">
        <f>tbAba02[[#This Row],[BRUTO]]+tbAba02[[#This Row],[INSS PATR]]</f>
        <v>144</v>
      </c>
    </row>
    <row r="546" spans="2:13" x14ac:dyDescent="0.2">
      <c r="B546" s="107">
        <f t="shared" si="8"/>
        <v>537</v>
      </c>
      <c r="C546" s="108">
        <v>43707</v>
      </c>
      <c r="D546" s="114" t="s">
        <v>1055</v>
      </c>
      <c r="E546" s="118">
        <v>43707</v>
      </c>
      <c r="F546" s="116" t="s">
        <v>733</v>
      </c>
      <c r="G546" s="119">
        <v>100.8</v>
      </c>
      <c r="H546" s="119">
        <v>6</v>
      </c>
      <c r="I546" s="119">
        <v>0</v>
      </c>
      <c r="J546" s="119">
        <v>13.2</v>
      </c>
      <c r="K546" s="119">
        <f>SUM(tbAba02[[#This Row],[Liquido]:[INSS PREST]])</f>
        <v>120</v>
      </c>
      <c r="L546" s="119">
        <v>24</v>
      </c>
      <c r="M546" s="119">
        <f>tbAba02[[#This Row],[BRUTO]]+tbAba02[[#This Row],[INSS PATR]]</f>
        <v>144</v>
      </c>
    </row>
    <row r="547" spans="2:13" x14ac:dyDescent="0.2">
      <c r="B547" s="107">
        <f t="shared" si="8"/>
        <v>538</v>
      </c>
      <c r="C547" s="108">
        <v>43701</v>
      </c>
      <c r="D547" s="114" t="s">
        <v>1055</v>
      </c>
      <c r="E547" s="118">
        <v>43701</v>
      </c>
      <c r="F547" s="116" t="s">
        <v>734</v>
      </c>
      <c r="G547" s="119">
        <v>100.8</v>
      </c>
      <c r="H547" s="119">
        <v>6</v>
      </c>
      <c r="I547" s="119">
        <v>0</v>
      </c>
      <c r="J547" s="119">
        <v>13.2</v>
      </c>
      <c r="K547" s="119">
        <f>SUM(tbAba02[[#This Row],[Liquido]:[INSS PREST]])</f>
        <v>120</v>
      </c>
      <c r="L547" s="119">
        <v>24</v>
      </c>
      <c r="M547" s="119">
        <f>tbAba02[[#This Row],[BRUTO]]+tbAba02[[#This Row],[INSS PATR]]</f>
        <v>144</v>
      </c>
    </row>
    <row r="548" spans="2:13" x14ac:dyDescent="0.2">
      <c r="B548" s="107">
        <f t="shared" si="8"/>
        <v>539</v>
      </c>
      <c r="C548" s="108">
        <v>43704</v>
      </c>
      <c r="D548" s="114" t="s">
        <v>1055</v>
      </c>
      <c r="E548" s="118">
        <v>43704</v>
      </c>
      <c r="F548" s="116" t="s">
        <v>735</v>
      </c>
      <c r="G548" s="119">
        <v>100.8</v>
      </c>
      <c r="H548" s="119">
        <v>6</v>
      </c>
      <c r="I548" s="119">
        <v>0</v>
      </c>
      <c r="J548" s="119">
        <v>13.2</v>
      </c>
      <c r="K548" s="119">
        <f>SUM(tbAba02[[#This Row],[Liquido]:[INSS PREST]])</f>
        <v>120</v>
      </c>
      <c r="L548" s="119">
        <v>24</v>
      </c>
      <c r="M548" s="119">
        <f>tbAba02[[#This Row],[BRUTO]]+tbAba02[[#This Row],[INSS PATR]]</f>
        <v>144</v>
      </c>
    </row>
    <row r="549" spans="2:13" x14ac:dyDescent="0.2">
      <c r="B549" s="107">
        <f t="shared" si="8"/>
        <v>540</v>
      </c>
      <c r="C549" s="108">
        <v>43704</v>
      </c>
      <c r="D549" s="114" t="s">
        <v>1055</v>
      </c>
      <c r="E549" s="118">
        <v>43704</v>
      </c>
      <c r="F549" s="116" t="s">
        <v>736</v>
      </c>
      <c r="G549" s="119">
        <v>100.8</v>
      </c>
      <c r="H549" s="119">
        <v>6</v>
      </c>
      <c r="I549" s="119">
        <v>0</v>
      </c>
      <c r="J549" s="119">
        <v>13.2</v>
      </c>
      <c r="K549" s="119">
        <f>SUM(tbAba02[[#This Row],[Liquido]:[INSS PREST]])</f>
        <v>120</v>
      </c>
      <c r="L549" s="119">
        <v>24</v>
      </c>
      <c r="M549" s="119">
        <f>tbAba02[[#This Row],[BRUTO]]+tbAba02[[#This Row],[INSS PATR]]</f>
        <v>144</v>
      </c>
    </row>
    <row r="550" spans="2:13" x14ac:dyDescent="0.2">
      <c r="B550" s="107">
        <f t="shared" si="8"/>
        <v>541</v>
      </c>
      <c r="C550" s="108">
        <v>43706</v>
      </c>
      <c r="D550" s="114" t="s">
        <v>1055</v>
      </c>
      <c r="E550" s="118">
        <v>43706</v>
      </c>
      <c r="F550" s="116" t="s">
        <v>737</v>
      </c>
      <c r="G550" s="119">
        <v>100.8</v>
      </c>
      <c r="H550" s="119">
        <v>6</v>
      </c>
      <c r="I550" s="119">
        <v>0</v>
      </c>
      <c r="J550" s="119">
        <v>13.2</v>
      </c>
      <c r="K550" s="119">
        <f>SUM(tbAba02[[#This Row],[Liquido]:[INSS PREST]])</f>
        <v>120</v>
      </c>
      <c r="L550" s="119">
        <v>24</v>
      </c>
      <c r="M550" s="119">
        <f>tbAba02[[#This Row],[BRUTO]]+tbAba02[[#This Row],[INSS PATR]]</f>
        <v>144</v>
      </c>
    </row>
    <row r="551" spans="2:13" x14ac:dyDescent="0.2">
      <c r="B551" s="107">
        <f t="shared" si="8"/>
        <v>542</v>
      </c>
      <c r="C551" s="108">
        <v>43701</v>
      </c>
      <c r="D551" s="114" t="s">
        <v>1055</v>
      </c>
      <c r="E551" s="118">
        <v>43701</v>
      </c>
      <c r="F551" s="116" t="s">
        <v>738</v>
      </c>
      <c r="G551" s="119">
        <v>100.8</v>
      </c>
      <c r="H551" s="119">
        <v>6</v>
      </c>
      <c r="I551" s="119">
        <v>0</v>
      </c>
      <c r="J551" s="119">
        <v>13.2</v>
      </c>
      <c r="K551" s="119">
        <f>SUM(tbAba02[[#This Row],[Liquido]:[INSS PREST]])</f>
        <v>120</v>
      </c>
      <c r="L551" s="119">
        <v>24</v>
      </c>
      <c r="M551" s="119">
        <f>tbAba02[[#This Row],[BRUTO]]+tbAba02[[#This Row],[INSS PATR]]</f>
        <v>144</v>
      </c>
    </row>
    <row r="552" spans="2:13" x14ac:dyDescent="0.2">
      <c r="B552" s="107">
        <f t="shared" si="8"/>
        <v>543</v>
      </c>
      <c r="C552" s="108">
        <v>43704</v>
      </c>
      <c r="D552" s="114" t="s">
        <v>1055</v>
      </c>
      <c r="E552" s="118">
        <v>43704</v>
      </c>
      <c r="F552" s="116" t="s">
        <v>739</v>
      </c>
      <c r="G552" s="119">
        <v>100.8</v>
      </c>
      <c r="H552" s="119">
        <v>6</v>
      </c>
      <c r="I552" s="119">
        <v>0</v>
      </c>
      <c r="J552" s="119">
        <v>13.2</v>
      </c>
      <c r="K552" s="119">
        <f>SUM(tbAba02[[#This Row],[Liquido]:[INSS PREST]])</f>
        <v>120</v>
      </c>
      <c r="L552" s="119">
        <v>24</v>
      </c>
      <c r="M552" s="119">
        <f>tbAba02[[#This Row],[BRUTO]]+tbAba02[[#This Row],[INSS PATR]]</f>
        <v>144</v>
      </c>
    </row>
    <row r="553" spans="2:13" x14ac:dyDescent="0.2">
      <c r="B553" s="107">
        <f t="shared" si="8"/>
        <v>544</v>
      </c>
      <c r="C553" s="108">
        <v>43703</v>
      </c>
      <c r="D553" s="114" t="s">
        <v>1055</v>
      </c>
      <c r="E553" s="118">
        <v>43703</v>
      </c>
      <c r="F553" s="116" t="s">
        <v>740</v>
      </c>
      <c r="G553" s="119">
        <v>100.8</v>
      </c>
      <c r="H553" s="119">
        <v>6</v>
      </c>
      <c r="I553" s="119">
        <v>0</v>
      </c>
      <c r="J553" s="119">
        <v>13.2</v>
      </c>
      <c r="K553" s="119">
        <f>SUM(tbAba02[[#This Row],[Liquido]:[INSS PREST]])</f>
        <v>120</v>
      </c>
      <c r="L553" s="119">
        <v>24</v>
      </c>
      <c r="M553" s="119">
        <f>tbAba02[[#This Row],[BRUTO]]+tbAba02[[#This Row],[INSS PATR]]</f>
        <v>144</v>
      </c>
    </row>
    <row r="554" spans="2:13" x14ac:dyDescent="0.2">
      <c r="B554" s="107">
        <f t="shared" si="8"/>
        <v>545</v>
      </c>
      <c r="C554" s="108">
        <v>43705</v>
      </c>
      <c r="D554" s="114" t="s">
        <v>1055</v>
      </c>
      <c r="E554" s="118">
        <v>43705</v>
      </c>
      <c r="F554" s="116" t="s">
        <v>741</v>
      </c>
      <c r="G554" s="119">
        <v>100.8</v>
      </c>
      <c r="H554" s="119">
        <v>6</v>
      </c>
      <c r="I554" s="119">
        <v>0</v>
      </c>
      <c r="J554" s="119">
        <v>13.2</v>
      </c>
      <c r="K554" s="119">
        <f>SUM(tbAba02[[#This Row],[Liquido]:[INSS PREST]])</f>
        <v>120</v>
      </c>
      <c r="L554" s="119">
        <v>24</v>
      </c>
      <c r="M554" s="119">
        <f>tbAba02[[#This Row],[BRUTO]]+tbAba02[[#This Row],[INSS PATR]]</f>
        <v>144</v>
      </c>
    </row>
    <row r="555" spans="2:13" x14ac:dyDescent="0.2">
      <c r="B555" s="107">
        <f t="shared" si="8"/>
        <v>546</v>
      </c>
      <c r="C555" s="108">
        <v>43705</v>
      </c>
      <c r="D555" s="114" t="s">
        <v>1055</v>
      </c>
      <c r="E555" s="118">
        <v>43705</v>
      </c>
      <c r="F555" s="116" t="s">
        <v>742</v>
      </c>
      <c r="G555" s="119">
        <v>100.8</v>
      </c>
      <c r="H555" s="119">
        <v>6</v>
      </c>
      <c r="I555" s="119">
        <v>0</v>
      </c>
      <c r="J555" s="119">
        <v>13.2</v>
      </c>
      <c r="K555" s="119">
        <f>SUM(tbAba02[[#This Row],[Liquido]:[INSS PREST]])</f>
        <v>120</v>
      </c>
      <c r="L555" s="119">
        <v>24</v>
      </c>
      <c r="M555" s="119">
        <f>tbAba02[[#This Row],[BRUTO]]+tbAba02[[#This Row],[INSS PATR]]</f>
        <v>144</v>
      </c>
    </row>
    <row r="556" spans="2:13" x14ac:dyDescent="0.2">
      <c r="B556" s="107">
        <f t="shared" si="8"/>
        <v>547</v>
      </c>
      <c r="C556" s="108">
        <v>43707</v>
      </c>
      <c r="D556" s="114" t="s">
        <v>1055</v>
      </c>
      <c r="E556" s="118">
        <v>43707</v>
      </c>
      <c r="F556" s="116" t="s">
        <v>743</v>
      </c>
      <c r="G556" s="119">
        <v>100.8</v>
      </c>
      <c r="H556" s="119">
        <v>6</v>
      </c>
      <c r="I556" s="119">
        <v>0</v>
      </c>
      <c r="J556" s="119">
        <v>13.2</v>
      </c>
      <c r="K556" s="119">
        <f>SUM(tbAba02[[#This Row],[Liquido]:[INSS PREST]])</f>
        <v>120</v>
      </c>
      <c r="L556" s="119">
        <v>24</v>
      </c>
      <c r="M556" s="119">
        <f>tbAba02[[#This Row],[BRUTO]]+tbAba02[[#This Row],[INSS PATR]]</f>
        <v>144</v>
      </c>
    </row>
    <row r="557" spans="2:13" x14ac:dyDescent="0.2">
      <c r="B557" s="107">
        <f t="shared" si="8"/>
        <v>548</v>
      </c>
      <c r="C557" s="108">
        <v>43705</v>
      </c>
      <c r="D557" s="114" t="s">
        <v>1055</v>
      </c>
      <c r="E557" s="118">
        <v>43705</v>
      </c>
      <c r="F557" s="116" t="s">
        <v>744</v>
      </c>
      <c r="G557" s="119">
        <v>100.8</v>
      </c>
      <c r="H557" s="119">
        <v>6</v>
      </c>
      <c r="I557" s="119">
        <v>0</v>
      </c>
      <c r="J557" s="119">
        <v>13.2</v>
      </c>
      <c r="K557" s="119">
        <f>SUM(tbAba02[[#This Row],[Liquido]:[INSS PREST]])</f>
        <v>120</v>
      </c>
      <c r="L557" s="119">
        <v>24</v>
      </c>
      <c r="M557" s="119">
        <f>tbAba02[[#This Row],[BRUTO]]+tbAba02[[#This Row],[INSS PATR]]</f>
        <v>144</v>
      </c>
    </row>
    <row r="558" spans="2:13" x14ac:dyDescent="0.2">
      <c r="B558" s="107">
        <f t="shared" si="8"/>
        <v>549</v>
      </c>
      <c r="C558" s="108">
        <v>43701</v>
      </c>
      <c r="D558" s="114" t="s">
        <v>1055</v>
      </c>
      <c r="E558" s="118">
        <v>43701</v>
      </c>
      <c r="F558" s="116" t="s">
        <v>745</v>
      </c>
      <c r="G558" s="119">
        <v>100.8</v>
      </c>
      <c r="H558" s="119">
        <v>6</v>
      </c>
      <c r="I558" s="119">
        <v>0</v>
      </c>
      <c r="J558" s="119">
        <v>13.2</v>
      </c>
      <c r="K558" s="119">
        <f>SUM(tbAba02[[#This Row],[Liquido]:[INSS PREST]])</f>
        <v>120</v>
      </c>
      <c r="L558" s="119">
        <v>24</v>
      </c>
      <c r="M558" s="119">
        <f>tbAba02[[#This Row],[BRUTO]]+tbAba02[[#This Row],[INSS PATR]]</f>
        <v>144</v>
      </c>
    </row>
    <row r="559" spans="2:13" x14ac:dyDescent="0.2">
      <c r="B559" s="107">
        <f t="shared" ref="B559:B622" si="9">IF(ISNUMBER(B558),B558+1,1)</f>
        <v>550</v>
      </c>
      <c r="C559" s="108">
        <v>43704</v>
      </c>
      <c r="D559" s="114" t="s">
        <v>1055</v>
      </c>
      <c r="E559" s="118">
        <v>43704</v>
      </c>
      <c r="F559" s="116" t="s">
        <v>746</v>
      </c>
      <c r="G559" s="119">
        <v>100.8</v>
      </c>
      <c r="H559" s="119">
        <v>6</v>
      </c>
      <c r="I559" s="119">
        <v>0</v>
      </c>
      <c r="J559" s="119">
        <v>13.2</v>
      </c>
      <c r="K559" s="119">
        <f>SUM(tbAba02[[#This Row],[Liquido]:[INSS PREST]])</f>
        <v>120</v>
      </c>
      <c r="L559" s="119">
        <v>24</v>
      </c>
      <c r="M559" s="119">
        <f>tbAba02[[#This Row],[BRUTO]]+tbAba02[[#This Row],[INSS PATR]]</f>
        <v>144</v>
      </c>
    </row>
    <row r="560" spans="2:13" x14ac:dyDescent="0.2">
      <c r="B560" s="107">
        <f t="shared" si="9"/>
        <v>551</v>
      </c>
      <c r="C560" s="108">
        <v>43706</v>
      </c>
      <c r="D560" s="114" t="s">
        <v>1055</v>
      </c>
      <c r="E560" s="118">
        <v>43706</v>
      </c>
      <c r="F560" s="116" t="s">
        <v>747</v>
      </c>
      <c r="G560" s="119">
        <v>100.8</v>
      </c>
      <c r="H560" s="119">
        <v>6</v>
      </c>
      <c r="I560" s="119">
        <v>0</v>
      </c>
      <c r="J560" s="119">
        <v>13.2</v>
      </c>
      <c r="K560" s="119">
        <f>SUM(tbAba02[[#This Row],[Liquido]:[INSS PREST]])</f>
        <v>120</v>
      </c>
      <c r="L560" s="119">
        <v>24</v>
      </c>
      <c r="M560" s="119">
        <f>tbAba02[[#This Row],[BRUTO]]+tbAba02[[#This Row],[INSS PATR]]</f>
        <v>144</v>
      </c>
    </row>
    <row r="561" spans="2:13" x14ac:dyDescent="0.2">
      <c r="B561" s="107">
        <f t="shared" si="9"/>
        <v>552</v>
      </c>
      <c r="C561" s="108">
        <v>43707</v>
      </c>
      <c r="D561" s="114" t="s">
        <v>1055</v>
      </c>
      <c r="E561" s="118">
        <v>43707</v>
      </c>
      <c r="F561" s="116" t="s">
        <v>748</v>
      </c>
      <c r="G561" s="119">
        <v>100.8</v>
      </c>
      <c r="H561" s="119">
        <v>6</v>
      </c>
      <c r="I561" s="119">
        <v>0</v>
      </c>
      <c r="J561" s="119">
        <v>13.2</v>
      </c>
      <c r="K561" s="119">
        <f>SUM(tbAba02[[#This Row],[Liquido]:[INSS PREST]])</f>
        <v>120</v>
      </c>
      <c r="L561" s="119">
        <v>24</v>
      </c>
      <c r="M561" s="119">
        <f>tbAba02[[#This Row],[BRUTO]]+tbAba02[[#This Row],[INSS PATR]]</f>
        <v>144</v>
      </c>
    </row>
    <row r="562" spans="2:13" x14ac:dyDescent="0.2">
      <c r="B562" s="107">
        <f t="shared" si="9"/>
        <v>553</v>
      </c>
      <c r="C562" s="108">
        <v>43704</v>
      </c>
      <c r="D562" s="114" t="s">
        <v>1055</v>
      </c>
      <c r="E562" s="118">
        <v>43704</v>
      </c>
      <c r="F562" s="116" t="s">
        <v>749</v>
      </c>
      <c r="G562" s="119">
        <v>100.8</v>
      </c>
      <c r="H562" s="119">
        <v>6</v>
      </c>
      <c r="I562" s="119">
        <v>0</v>
      </c>
      <c r="J562" s="119">
        <v>13.2</v>
      </c>
      <c r="K562" s="119">
        <f>SUM(tbAba02[[#This Row],[Liquido]:[INSS PREST]])</f>
        <v>120</v>
      </c>
      <c r="L562" s="119">
        <v>24</v>
      </c>
      <c r="M562" s="119">
        <f>tbAba02[[#This Row],[BRUTO]]+tbAba02[[#This Row],[INSS PATR]]</f>
        <v>144</v>
      </c>
    </row>
    <row r="563" spans="2:13" x14ac:dyDescent="0.2">
      <c r="B563" s="107">
        <f t="shared" si="9"/>
        <v>554</v>
      </c>
      <c r="C563" s="108">
        <v>43708</v>
      </c>
      <c r="D563" s="114" t="s">
        <v>1055</v>
      </c>
      <c r="E563" s="118">
        <v>43708</v>
      </c>
      <c r="F563" s="116" t="s">
        <v>750</v>
      </c>
      <c r="G563" s="119">
        <v>100.8</v>
      </c>
      <c r="H563" s="119">
        <v>6</v>
      </c>
      <c r="I563" s="119">
        <v>0</v>
      </c>
      <c r="J563" s="119">
        <v>13.2</v>
      </c>
      <c r="K563" s="119">
        <f>SUM(tbAba02[[#This Row],[Liquido]:[INSS PREST]])</f>
        <v>120</v>
      </c>
      <c r="L563" s="119">
        <v>24</v>
      </c>
      <c r="M563" s="119">
        <f>tbAba02[[#This Row],[BRUTO]]+tbAba02[[#This Row],[INSS PATR]]</f>
        <v>144</v>
      </c>
    </row>
    <row r="564" spans="2:13" x14ac:dyDescent="0.2">
      <c r="B564" s="107">
        <f t="shared" si="9"/>
        <v>555</v>
      </c>
      <c r="C564" s="108">
        <v>43701</v>
      </c>
      <c r="D564" s="114" t="s">
        <v>1055</v>
      </c>
      <c r="E564" s="118">
        <v>43701</v>
      </c>
      <c r="F564" s="116" t="s">
        <v>751</v>
      </c>
      <c r="G564" s="119">
        <v>100.8</v>
      </c>
      <c r="H564" s="119">
        <v>6</v>
      </c>
      <c r="I564" s="119">
        <v>0</v>
      </c>
      <c r="J564" s="119">
        <v>13.2</v>
      </c>
      <c r="K564" s="119">
        <f>SUM(tbAba02[[#This Row],[Liquido]:[INSS PREST]])</f>
        <v>120</v>
      </c>
      <c r="L564" s="119">
        <v>24</v>
      </c>
      <c r="M564" s="119">
        <f>tbAba02[[#This Row],[BRUTO]]+tbAba02[[#This Row],[INSS PATR]]</f>
        <v>144</v>
      </c>
    </row>
    <row r="565" spans="2:13" x14ac:dyDescent="0.2">
      <c r="B565" s="107">
        <f t="shared" si="9"/>
        <v>556</v>
      </c>
      <c r="C565" s="108">
        <v>43708</v>
      </c>
      <c r="D565" s="114" t="s">
        <v>1055</v>
      </c>
      <c r="E565" s="118">
        <v>43708</v>
      </c>
      <c r="F565" s="116" t="s">
        <v>752</v>
      </c>
      <c r="G565" s="119">
        <v>100.8</v>
      </c>
      <c r="H565" s="119">
        <v>6</v>
      </c>
      <c r="I565" s="119">
        <v>0</v>
      </c>
      <c r="J565" s="119">
        <v>13.2</v>
      </c>
      <c r="K565" s="119">
        <f>SUM(tbAba02[[#This Row],[Liquido]:[INSS PREST]])</f>
        <v>120</v>
      </c>
      <c r="L565" s="119">
        <v>24</v>
      </c>
      <c r="M565" s="119">
        <f>tbAba02[[#This Row],[BRUTO]]+tbAba02[[#This Row],[INSS PATR]]</f>
        <v>144</v>
      </c>
    </row>
    <row r="566" spans="2:13" x14ac:dyDescent="0.2">
      <c r="B566" s="107">
        <f t="shared" si="9"/>
        <v>557</v>
      </c>
      <c r="C566" s="108">
        <v>43703</v>
      </c>
      <c r="D566" s="114" t="s">
        <v>1055</v>
      </c>
      <c r="E566" s="118">
        <v>43703</v>
      </c>
      <c r="F566" s="116" t="s">
        <v>753</v>
      </c>
      <c r="G566" s="119">
        <v>100.8</v>
      </c>
      <c r="H566" s="119">
        <v>6</v>
      </c>
      <c r="I566" s="119">
        <v>0</v>
      </c>
      <c r="J566" s="119">
        <v>13.2</v>
      </c>
      <c r="K566" s="119">
        <f>SUM(tbAba02[[#This Row],[Liquido]:[INSS PREST]])</f>
        <v>120</v>
      </c>
      <c r="L566" s="119">
        <v>24</v>
      </c>
      <c r="M566" s="119">
        <f>tbAba02[[#This Row],[BRUTO]]+tbAba02[[#This Row],[INSS PATR]]</f>
        <v>144</v>
      </c>
    </row>
    <row r="567" spans="2:13" x14ac:dyDescent="0.2">
      <c r="B567" s="107">
        <f t="shared" si="9"/>
        <v>558</v>
      </c>
      <c r="C567" s="108">
        <v>43707</v>
      </c>
      <c r="D567" s="114" t="s">
        <v>1055</v>
      </c>
      <c r="E567" s="118">
        <v>43707</v>
      </c>
      <c r="F567" s="116" t="s">
        <v>754</v>
      </c>
      <c r="G567" s="119">
        <v>100.8</v>
      </c>
      <c r="H567" s="119">
        <v>6</v>
      </c>
      <c r="I567" s="119">
        <v>0</v>
      </c>
      <c r="J567" s="119">
        <v>13.2</v>
      </c>
      <c r="K567" s="119">
        <f>SUM(tbAba02[[#This Row],[Liquido]:[INSS PREST]])</f>
        <v>120</v>
      </c>
      <c r="L567" s="119">
        <v>24</v>
      </c>
      <c r="M567" s="119">
        <f>tbAba02[[#This Row],[BRUTO]]+tbAba02[[#This Row],[INSS PATR]]</f>
        <v>144</v>
      </c>
    </row>
    <row r="568" spans="2:13" x14ac:dyDescent="0.2">
      <c r="B568" s="107">
        <f t="shared" si="9"/>
        <v>559</v>
      </c>
      <c r="C568" s="108">
        <v>43707</v>
      </c>
      <c r="D568" s="114" t="s">
        <v>1055</v>
      </c>
      <c r="E568" s="118">
        <v>43707</v>
      </c>
      <c r="F568" s="116" t="s">
        <v>755</v>
      </c>
      <c r="G568" s="119">
        <v>100.8</v>
      </c>
      <c r="H568" s="119">
        <v>6</v>
      </c>
      <c r="I568" s="119">
        <v>0</v>
      </c>
      <c r="J568" s="119">
        <v>13.2</v>
      </c>
      <c r="K568" s="119">
        <f>SUM(tbAba02[[#This Row],[Liquido]:[INSS PREST]])</f>
        <v>120</v>
      </c>
      <c r="L568" s="119">
        <v>24</v>
      </c>
      <c r="M568" s="119">
        <f>tbAba02[[#This Row],[BRUTO]]+tbAba02[[#This Row],[INSS PATR]]</f>
        <v>144</v>
      </c>
    </row>
    <row r="569" spans="2:13" x14ac:dyDescent="0.2">
      <c r="B569" s="107">
        <f t="shared" si="9"/>
        <v>560</v>
      </c>
      <c r="C569" s="108">
        <v>43701</v>
      </c>
      <c r="D569" s="114" t="s">
        <v>1055</v>
      </c>
      <c r="E569" s="118">
        <v>43701</v>
      </c>
      <c r="F569" s="116" t="s">
        <v>756</v>
      </c>
      <c r="G569" s="119">
        <v>100.8</v>
      </c>
      <c r="H569" s="119">
        <v>6</v>
      </c>
      <c r="I569" s="119">
        <v>0</v>
      </c>
      <c r="J569" s="119">
        <v>13.2</v>
      </c>
      <c r="K569" s="119">
        <f>SUM(tbAba02[[#This Row],[Liquido]:[INSS PREST]])</f>
        <v>120</v>
      </c>
      <c r="L569" s="119">
        <v>24</v>
      </c>
      <c r="M569" s="119">
        <f>tbAba02[[#This Row],[BRUTO]]+tbAba02[[#This Row],[INSS PATR]]</f>
        <v>144</v>
      </c>
    </row>
    <row r="570" spans="2:13" x14ac:dyDescent="0.2">
      <c r="B570" s="107">
        <f t="shared" si="9"/>
        <v>561</v>
      </c>
      <c r="C570" s="108">
        <v>43704</v>
      </c>
      <c r="D570" s="114" t="s">
        <v>1055</v>
      </c>
      <c r="E570" s="118">
        <v>43704</v>
      </c>
      <c r="F570" s="116" t="s">
        <v>757</v>
      </c>
      <c r="G570" s="119">
        <v>100.8</v>
      </c>
      <c r="H570" s="119">
        <v>6</v>
      </c>
      <c r="I570" s="119">
        <v>0</v>
      </c>
      <c r="J570" s="119">
        <v>13.2</v>
      </c>
      <c r="K570" s="119">
        <f>SUM(tbAba02[[#This Row],[Liquido]:[INSS PREST]])</f>
        <v>120</v>
      </c>
      <c r="L570" s="119">
        <v>24</v>
      </c>
      <c r="M570" s="119">
        <f>tbAba02[[#This Row],[BRUTO]]+tbAba02[[#This Row],[INSS PATR]]</f>
        <v>144</v>
      </c>
    </row>
    <row r="571" spans="2:13" x14ac:dyDescent="0.2">
      <c r="B571" s="107">
        <f t="shared" si="9"/>
        <v>562</v>
      </c>
      <c r="C571" s="108">
        <v>43701</v>
      </c>
      <c r="D571" s="114" t="s">
        <v>1055</v>
      </c>
      <c r="E571" s="118">
        <v>43701</v>
      </c>
      <c r="F571" s="116" t="s">
        <v>758</v>
      </c>
      <c r="G571" s="119">
        <v>100.8</v>
      </c>
      <c r="H571" s="119">
        <v>6</v>
      </c>
      <c r="I571" s="119">
        <v>0</v>
      </c>
      <c r="J571" s="119">
        <v>13.2</v>
      </c>
      <c r="K571" s="119">
        <f>SUM(tbAba02[[#This Row],[Liquido]:[INSS PREST]])</f>
        <v>120</v>
      </c>
      <c r="L571" s="119">
        <v>24</v>
      </c>
      <c r="M571" s="119">
        <f>tbAba02[[#This Row],[BRUTO]]+tbAba02[[#This Row],[INSS PATR]]</f>
        <v>144</v>
      </c>
    </row>
    <row r="572" spans="2:13" x14ac:dyDescent="0.2">
      <c r="B572" s="107">
        <f t="shared" si="9"/>
        <v>563</v>
      </c>
      <c r="C572" s="108">
        <v>43707</v>
      </c>
      <c r="D572" s="114" t="s">
        <v>1055</v>
      </c>
      <c r="E572" s="118">
        <v>43707</v>
      </c>
      <c r="F572" s="116" t="s">
        <v>759</v>
      </c>
      <c r="G572" s="119">
        <v>100.8</v>
      </c>
      <c r="H572" s="119">
        <v>6</v>
      </c>
      <c r="I572" s="119">
        <v>0</v>
      </c>
      <c r="J572" s="119">
        <v>13.2</v>
      </c>
      <c r="K572" s="119">
        <f>SUM(tbAba02[[#This Row],[Liquido]:[INSS PREST]])</f>
        <v>120</v>
      </c>
      <c r="L572" s="119">
        <v>24</v>
      </c>
      <c r="M572" s="119">
        <f>tbAba02[[#This Row],[BRUTO]]+tbAba02[[#This Row],[INSS PATR]]</f>
        <v>144</v>
      </c>
    </row>
    <row r="573" spans="2:13" x14ac:dyDescent="0.2">
      <c r="B573" s="107">
        <f t="shared" si="9"/>
        <v>564</v>
      </c>
      <c r="C573" s="108">
        <v>43706</v>
      </c>
      <c r="D573" s="114" t="s">
        <v>1055</v>
      </c>
      <c r="E573" s="118">
        <v>43706</v>
      </c>
      <c r="F573" s="116" t="s">
        <v>760</v>
      </c>
      <c r="G573" s="119">
        <v>100.8</v>
      </c>
      <c r="H573" s="119">
        <v>6</v>
      </c>
      <c r="I573" s="119">
        <v>0</v>
      </c>
      <c r="J573" s="119">
        <v>13.2</v>
      </c>
      <c r="K573" s="119">
        <f>SUM(tbAba02[[#This Row],[Liquido]:[INSS PREST]])</f>
        <v>120</v>
      </c>
      <c r="L573" s="119">
        <v>24</v>
      </c>
      <c r="M573" s="119">
        <f>tbAba02[[#This Row],[BRUTO]]+tbAba02[[#This Row],[INSS PATR]]</f>
        <v>144</v>
      </c>
    </row>
    <row r="574" spans="2:13" x14ac:dyDescent="0.2">
      <c r="B574" s="107">
        <f t="shared" si="9"/>
        <v>565</v>
      </c>
      <c r="C574" s="108">
        <v>43706</v>
      </c>
      <c r="D574" s="114" t="s">
        <v>1055</v>
      </c>
      <c r="E574" s="118">
        <v>43706</v>
      </c>
      <c r="F574" s="116" t="s">
        <v>761</v>
      </c>
      <c r="G574" s="119">
        <v>100.8</v>
      </c>
      <c r="H574" s="119">
        <v>6</v>
      </c>
      <c r="I574" s="119">
        <v>0</v>
      </c>
      <c r="J574" s="119">
        <v>13.2</v>
      </c>
      <c r="K574" s="119">
        <f>SUM(tbAba02[[#This Row],[Liquido]:[INSS PREST]])</f>
        <v>120</v>
      </c>
      <c r="L574" s="119">
        <v>24</v>
      </c>
      <c r="M574" s="119">
        <f>tbAba02[[#This Row],[BRUTO]]+tbAba02[[#This Row],[INSS PATR]]</f>
        <v>144</v>
      </c>
    </row>
    <row r="575" spans="2:13" x14ac:dyDescent="0.2">
      <c r="B575" s="107">
        <f t="shared" si="9"/>
        <v>566</v>
      </c>
      <c r="C575" s="108">
        <v>43701</v>
      </c>
      <c r="D575" s="114" t="s">
        <v>1055</v>
      </c>
      <c r="E575" s="118">
        <v>43701</v>
      </c>
      <c r="F575" s="116" t="s">
        <v>762</v>
      </c>
      <c r="G575" s="119">
        <v>100.8</v>
      </c>
      <c r="H575" s="119">
        <v>6</v>
      </c>
      <c r="I575" s="119">
        <v>0</v>
      </c>
      <c r="J575" s="119">
        <v>13.2</v>
      </c>
      <c r="K575" s="119">
        <f>SUM(tbAba02[[#This Row],[Liquido]:[INSS PREST]])</f>
        <v>120</v>
      </c>
      <c r="L575" s="119">
        <v>24</v>
      </c>
      <c r="M575" s="119">
        <f>tbAba02[[#This Row],[BRUTO]]+tbAba02[[#This Row],[INSS PATR]]</f>
        <v>144</v>
      </c>
    </row>
    <row r="576" spans="2:13" x14ac:dyDescent="0.2">
      <c r="B576" s="107">
        <f t="shared" si="9"/>
        <v>567</v>
      </c>
      <c r="C576" s="108">
        <v>43708</v>
      </c>
      <c r="D576" s="114" t="s">
        <v>1055</v>
      </c>
      <c r="E576" s="118">
        <v>43708</v>
      </c>
      <c r="F576" s="116" t="s">
        <v>763</v>
      </c>
      <c r="G576" s="119">
        <v>100.8</v>
      </c>
      <c r="H576" s="119">
        <v>6</v>
      </c>
      <c r="I576" s="119">
        <v>0</v>
      </c>
      <c r="J576" s="119">
        <v>13.2</v>
      </c>
      <c r="K576" s="119">
        <f>SUM(tbAba02[[#This Row],[Liquido]:[INSS PREST]])</f>
        <v>120</v>
      </c>
      <c r="L576" s="119">
        <v>24</v>
      </c>
      <c r="M576" s="119">
        <f>tbAba02[[#This Row],[BRUTO]]+tbAba02[[#This Row],[INSS PATR]]</f>
        <v>144</v>
      </c>
    </row>
    <row r="577" spans="2:13" x14ac:dyDescent="0.2">
      <c r="B577" s="107">
        <f t="shared" si="9"/>
        <v>568</v>
      </c>
      <c r="C577" s="108">
        <v>43706</v>
      </c>
      <c r="D577" s="114" t="s">
        <v>1055</v>
      </c>
      <c r="E577" s="118">
        <v>43706</v>
      </c>
      <c r="F577" s="116" t="s">
        <v>764</v>
      </c>
      <c r="G577" s="119">
        <v>100.8</v>
      </c>
      <c r="H577" s="119">
        <v>6</v>
      </c>
      <c r="I577" s="119">
        <v>0</v>
      </c>
      <c r="J577" s="119">
        <v>13.2</v>
      </c>
      <c r="K577" s="119">
        <f>SUM(tbAba02[[#This Row],[Liquido]:[INSS PREST]])</f>
        <v>120</v>
      </c>
      <c r="L577" s="119">
        <v>24</v>
      </c>
      <c r="M577" s="119">
        <f>tbAba02[[#This Row],[BRUTO]]+tbAba02[[#This Row],[INSS PATR]]</f>
        <v>144</v>
      </c>
    </row>
    <row r="578" spans="2:13" x14ac:dyDescent="0.2">
      <c r="B578" s="107">
        <f t="shared" si="9"/>
        <v>569</v>
      </c>
      <c r="C578" s="108">
        <v>43707</v>
      </c>
      <c r="D578" s="114" t="s">
        <v>1055</v>
      </c>
      <c r="E578" s="118">
        <v>43707</v>
      </c>
      <c r="F578" s="116" t="s">
        <v>765</v>
      </c>
      <c r="G578" s="119">
        <v>100.8</v>
      </c>
      <c r="H578" s="119">
        <v>6</v>
      </c>
      <c r="I578" s="119">
        <v>0</v>
      </c>
      <c r="J578" s="119">
        <v>13.2</v>
      </c>
      <c r="K578" s="119">
        <f>SUM(tbAba02[[#This Row],[Liquido]:[INSS PREST]])</f>
        <v>120</v>
      </c>
      <c r="L578" s="119">
        <v>24</v>
      </c>
      <c r="M578" s="119">
        <f>tbAba02[[#This Row],[BRUTO]]+tbAba02[[#This Row],[INSS PATR]]</f>
        <v>144</v>
      </c>
    </row>
    <row r="579" spans="2:13" x14ac:dyDescent="0.2">
      <c r="B579" s="107">
        <f t="shared" si="9"/>
        <v>570</v>
      </c>
      <c r="C579" s="108">
        <v>43703</v>
      </c>
      <c r="D579" s="114" t="s">
        <v>1055</v>
      </c>
      <c r="E579" s="118">
        <v>43703</v>
      </c>
      <c r="F579" s="116" t="s">
        <v>766</v>
      </c>
      <c r="G579" s="119">
        <v>100.8</v>
      </c>
      <c r="H579" s="119">
        <v>6</v>
      </c>
      <c r="I579" s="119">
        <v>0</v>
      </c>
      <c r="J579" s="119">
        <v>13.2</v>
      </c>
      <c r="K579" s="119">
        <f>SUM(tbAba02[[#This Row],[Liquido]:[INSS PREST]])</f>
        <v>120</v>
      </c>
      <c r="L579" s="119">
        <v>24</v>
      </c>
      <c r="M579" s="119">
        <f>tbAba02[[#This Row],[BRUTO]]+tbAba02[[#This Row],[INSS PATR]]</f>
        <v>144</v>
      </c>
    </row>
    <row r="580" spans="2:13" x14ac:dyDescent="0.2">
      <c r="B580" s="107">
        <f t="shared" si="9"/>
        <v>571</v>
      </c>
      <c r="C580" s="108">
        <v>43707</v>
      </c>
      <c r="D580" s="114" t="s">
        <v>1055</v>
      </c>
      <c r="E580" s="118">
        <v>43707</v>
      </c>
      <c r="F580" s="116" t="s">
        <v>767</v>
      </c>
      <c r="G580" s="119">
        <v>100.8</v>
      </c>
      <c r="H580" s="119">
        <v>6</v>
      </c>
      <c r="I580" s="119">
        <v>0</v>
      </c>
      <c r="J580" s="119">
        <v>13.2</v>
      </c>
      <c r="K580" s="119">
        <f>SUM(tbAba02[[#This Row],[Liquido]:[INSS PREST]])</f>
        <v>120</v>
      </c>
      <c r="L580" s="119">
        <v>24</v>
      </c>
      <c r="M580" s="119">
        <f>tbAba02[[#This Row],[BRUTO]]+tbAba02[[#This Row],[INSS PATR]]</f>
        <v>144</v>
      </c>
    </row>
    <row r="581" spans="2:13" x14ac:dyDescent="0.2">
      <c r="B581" s="107">
        <f t="shared" si="9"/>
        <v>572</v>
      </c>
      <c r="C581" s="108">
        <v>43701</v>
      </c>
      <c r="D581" s="114" t="s">
        <v>1055</v>
      </c>
      <c r="E581" s="118">
        <v>43701</v>
      </c>
      <c r="F581" s="116" t="s">
        <v>768</v>
      </c>
      <c r="G581" s="119">
        <v>100.8</v>
      </c>
      <c r="H581" s="119">
        <v>6</v>
      </c>
      <c r="I581" s="119">
        <v>0</v>
      </c>
      <c r="J581" s="119">
        <v>13.2</v>
      </c>
      <c r="K581" s="119">
        <f>SUM(tbAba02[[#This Row],[Liquido]:[INSS PREST]])</f>
        <v>120</v>
      </c>
      <c r="L581" s="119">
        <v>24</v>
      </c>
      <c r="M581" s="119">
        <f>tbAba02[[#This Row],[BRUTO]]+tbAba02[[#This Row],[INSS PATR]]</f>
        <v>144</v>
      </c>
    </row>
    <row r="582" spans="2:13" x14ac:dyDescent="0.2">
      <c r="B582" s="107">
        <f t="shared" si="9"/>
        <v>573</v>
      </c>
      <c r="C582" s="108">
        <v>43701</v>
      </c>
      <c r="D582" s="114" t="s">
        <v>1055</v>
      </c>
      <c r="E582" s="118">
        <v>43701</v>
      </c>
      <c r="F582" s="116" t="s">
        <v>769</v>
      </c>
      <c r="G582" s="119">
        <v>100.8</v>
      </c>
      <c r="H582" s="119">
        <v>6</v>
      </c>
      <c r="I582" s="119">
        <v>0</v>
      </c>
      <c r="J582" s="119">
        <v>13.2</v>
      </c>
      <c r="K582" s="119">
        <f>SUM(tbAba02[[#This Row],[Liquido]:[INSS PREST]])</f>
        <v>120</v>
      </c>
      <c r="L582" s="119">
        <v>24</v>
      </c>
      <c r="M582" s="119">
        <f>tbAba02[[#This Row],[BRUTO]]+tbAba02[[#This Row],[INSS PATR]]</f>
        <v>144</v>
      </c>
    </row>
    <row r="583" spans="2:13" x14ac:dyDescent="0.2">
      <c r="B583" s="107">
        <f t="shared" si="9"/>
        <v>574</v>
      </c>
      <c r="C583" s="108">
        <v>43704</v>
      </c>
      <c r="D583" s="114" t="s">
        <v>1055</v>
      </c>
      <c r="E583" s="118">
        <v>43704</v>
      </c>
      <c r="F583" s="116" t="s">
        <v>770</v>
      </c>
      <c r="G583" s="119">
        <v>100.8</v>
      </c>
      <c r="H583" s="119">
        <v>6</v>
      </c>
      <c r="I583" s="119">
        <v>0</v>
      </c>
      <c r="J583" s="119">
        <v>13.2</v>
      </c>
      <c r="K583" s="119">
        <f>SUM(tbAba02[[#This Row],[Liquido]:[INSS PREST]])</f>
        <v>120</v>
      </c>
      <c r="L583" s="119">
        <v>24</v>
      </c>
      <c r="M583" s="119">
        <f>tbAba02[[#This Row],[BRUTO]]+tbAba02[[#This Row],[INSS PATR]]</f>
        <v>144</v>
      </c>
    </row>
    <row r="584" spans="2:13" x14ac:dyDescent="0.2">
      <c r="B584" s="107">
        <f t="shared" si="9"/>
        <v>575</v>
      </c>
      <c r="C584" s="108">
        <v>43707</v>
      </c>
      <c r="D584" s="114" t="s">
        <v>1055</v>
      </c>
      <c r="E584" s="118">
        <v>43707</v>
      </c>
      <c r="F584" s="116" t="s">
        <v>771</v>
      </c>
      <c r="G584" s="119">
        <v>100.8</v>
      </c>
      <c r="H584" s="119">
        <v>6</v>
      </c>
      <c r="I584" s="119">
        <v>0</v>
      </c>
      <c r="J584" s="119">
        <v>13.2</v>
      </c>
      <c r="K584" s="119">
        <f>SUM(tbAba02[[#This Row],[Liquido]:[INSS PREST]])</f>
        <v>120</v>
      </c>
      <c r="L584" s="119">
        <v>24</v>
      </c>
      <c r="M584" s="119">
        <f>tbAba02[[#This Row],[BRUTO]]+tbAba02[[#This Row],[INSS PATR]]</f>
        <v>144</v>
      </c>
    </row>
    <row r="585" spans="2:13" x14ac:dyDescent="0.2">
      <c r="B585" s="107">
        <f t="shared" si="9"/>
        <v>576</v>
      </c>
      <c r="C585" s="108">
        <v>43703</v>
      </c>
      <c r="D585" s="114" t="s">
        <v>1055</v>
      </c>
      <c r="E585" s="118">
        <v>43703</v>
      </c>
      <c r="F585" s="116" t="s">
        <v>772</v>
      </c>
      <c r="G585" s="119">
        <v>100.8</v>
      </c>
      <c r="H585" s="119">
        <v>6</v>
      </c>
      <c r="I585" s="119">
        <v>0</v>
      </c>
      <c r="J585" s="119">
        <v>13.2</v>
      </c>
      <c r="K585" s="119">
        <f>SUM(tbAba02[[#This Row],[Liquido]:[INSS PREST]])</f>
        <v>120</v>
      </c>
      <c r="L585" s="119">
        <v>24</v>
      </c>
      <c r="M585" s="119">
        <f>tbAba02[[#This Row],[BRUTO]]+tbAba02[[#This Row],[INSS PATR]]</f>
        <v>144</v>
      </c>
    </row>
    <row r="586" spans="2:13" x14ac:dyDescent="0.2">
      <c r="B586" s="107">
        <f t="shared" si="9"/>
        <v>577</v>
      </c>
      <c r="C586" s="108">
        <v>43707</v>
      </c>
      <c r="D586" s="114" t="s">
        <v>1055</v>
      </c>
      <c r="E586" s="118">
        <v>43707</v>
      </c>
      <c r="F586" s="116" t="s">
        <v>773</v>
      </c>
      <c r="G586" s="119">
        <v>100.8</v>
      </c>
      <c r="H586" s="119">
        <v>6</v>
      </c>
      <c r="I586" s="119">
        <v>0</v>
      </c>
      <c r="J586" s="119">
        <v>13.2</v>
      </c>
      <c r="K586" s="119">
        <f>SUM(tbAba02[[#This Row],[Liquido]:[INSS PREST]])</f>
        <v>120</v>
      </c>
      <c r="L586" s="119">
        <v>24</v>
      </c>
      <c r="M586" s="119">
        <f>tbAba02[[#This Row],[BRUTO]]+tbAba02[[#This Row],[INSS PATR]]</f>
        <v>144</v>
      </c>
    </row>
    <row r="587" spans="2:13" x14ac:dyDescent="0.2">
      <c r="B587" s="107">
        <f t="shared" si="9"/>
        <v>578</v>
      </c>
      <c r="C587" s="108">
        <v>43704</v>
      </c>
      <c r="D587" s="114" t="s">
        <v>1055</v>
      </c>
      <c r="E587" s="118">
        <v>43704</v>
      </c>
      <c r="F587" s="116" t="s">
        <v>774</v>
      </c>
      <c r="G587" s="119">
        <v>100.8</v>
      </c>
      <c r="H587" s="119">
        <v>6</v>
      </c>
      <c r="I587" s="119">
        <v>0</v>
      </c>
      <c r="J587" s="119">
        <v>13.2</v>
      </c>
      <c r="K587" s="119">
        <f>SUM(tbAba02[[#This Row],[Liquido]:[INSS PREST]])</f>
        <v>120</v>
      </c>
      <c r="L587" s="119">
        <v>24</v>
      </c>
      <c r="M587" s="119">
        <f>tbAba02[[#This Row],[BRUTO]]+tbAba02[[#This Row],[INSS PATR]]</f>
        <v>144</v>
      </c>
    </row>
    <row r="588" spans="2:13" x14ac:dyDescent="0.2">
      <c r="B588" s="107">
        <f t="shared" si="9"/>
        <v>579</v>
      </c>
      <c r="C588" s="108">
        <v>43707</v>
      </c>
      <c r="D588" s="114" t="s">
        <v>1055</v>
      </c>
      <c r="E588" s="118">
        <v>43707</v>
      </c>
      <c r="F588" s="116" t="s">
        <v>775</v>
      </c>
      <c r="G588" s="119">
        <v>100.8</v>
      </c>
      <c r="H588" s="119">
        <v>6</v>
      </c>
      <c r="I588" s="119">
        <v>0</v>
      </c>
      <c r="J588" s="119">
        <v>13.2</v>
      </c>
      <c r="K588" s="119">
        <f>SUM(tbAba02[[#This Row],[Liquido]:[INSS PREST]])</f>
        <v>120</v>
      </c>
      <c r="L588" s="119">
        <v>24</v>
      </c>
      <c r="M588" s="119">
        <f>tbAba02[[#This Row],[BRUTO]]+tbAba02[[#This Row],[INSS PATR]]</f>
        <v>144</v>
      </c>
    </row>
    <row r="589" spans="2:13" x14ac:dyDescent="0.2">
      <c r="B589" s="107">
        <f t="shared" si="9"/>
        <v>580</v>
      </c>
      <c r="C589" s="108">
        <v>43703</v>
      </c>
      <c r="D589" s="114" t="s">
        <v>1055</v>
      </c>
      <c r="E589" s="118">
        <v>43703</v>
      </c>
      <c r="F589" s="116" t="s">
        <v>776</v>
      </c>
      <c r="G589" s="119">
        <v>100.8</v>
      </c>
      <c r="H589" s="119">
        <v>6</v>
      </c>
      <c r="I589" s="119">
        <v>0</v>
      </c>
      <c r="J589" s="119">
        <v>13.2</v>
      </c>
      <c r="K589" s="119">
        <f>SUM(tbAba02[[#This Row],[Liquido]:[INSS PREST]])</f>
        <v>120</v>
      </c>
      <c r="L589" s="119">
        <v>24</v>
      </c>
      <c r="M589" s="119">
        <f>tbAba02[[#This Row],[BRUTO]]+tbAba02[[#This Row],[INSS PATR]]</f>
        <v>144</v>
      </c>
    </row>
    <row r="590" spans="2:13" x14ac:dyDescent="0.2">
      <c r="B590" s="107">
        <f t="shared" si="9"/>
        <v>581</v>
      </c>
      <c r="C590" s="108">
        <v>43701</v>
      </c>
      <c r="D590" s="114" t="s">
        <v>1055</v>
      </c>
      <c r="E590" s="118">
        <v>43701</v>
      </c>
      <c r="F590" s="116" t="s">
        <v>777</v>
      </c>
      <c r="G590" s="119">
        <v>100.8</v>
      </c>
      <c r="H590" s="119">
        <v>6</v>
      </c>
      <c r="I590" s="119">
        <v>0</v>
      </c>
      <c r="J590" s="119">
        <v>13.2</v>
      </c>
      <c r="K590" s="119">
        <f>SUM(tbAba02[[#This Row],[Liquido]:[INSS PREST]])</f>
        <v>120</v>
      </c>
      <c r="L590" s="119">
        <v>24</v>
      </c>
      <c r="M590" s="119">
        <f>tbAba02[[#This Row],[BRUTO]]+tbAba02[[#This Row],[INSS PATR]]</f>
        <v>144</v>
      </c>
    </row>
    <row r="591" spans="2:13" x14ac:dyDescent="0.2">
      <c r="B591" s="107">
        <f t="shared" si="9"/>
        <v>582</v>
      </c>
      <c r="C591" s="108">
        <v>43705</v>
      </c>
      <c r="D591" s="114" t="s">
        <v>1055</v>
      </c>
      <c r="E591" s="118">
        <v>43705</v>
      </c>
      <c r="F591" s="116" t="s">
        <v>778</v>
      </c>
      <c r="G591" s="119">
        <v>100.8</v>
      </c>
      <c r="H591" s="119">
        <v>6</v>
      </c>
      <c r="I591" s="119">
        <v>0</v>
      </c>
      <c r="J591" s="119">
        <v>13.2</v>
      </c>
      <c r="K591" s="119">
        <f>SUM(tbAba02[[#This Row],[Liquido]:[INSS PREST]])</f>
        <v>120</v>
      </c>
      <c r="L591" s="119">
        <v>24</v>
      </c>
      <c r="M591" s="119">
        <f>tbAba02[[#This Row],[BRUTO]]+tbAba02[[#This Row],[INSS PATR]]</f>
        <v>144</v>
      </c>
    </row>
    <row r="592" spans="2:13" x14ac:dyDescent="0.2">
      <c r="B592" s="107">
        <f t="shared" si="9"/>
        <v>583</v>
      </c>
      <c r="C592" s="108">
        <v>43707</v>
      </c>
      <c r="D592" s="114" t="s">
        <v>1055</v>
      </c>
      <c r="E592" s="118">
        <v>43707</v>
      </c>
      <c r="F592" s="116" t="s">
        <v>779</v>
      </c>
      <c r="G592" s="119">
        <v>100.8</v>
      </c>
      <c r="H592" s="119">
        <v>6</v>
      </c>
      <c r="I592" s="119">
        <v>0</v>
      </c>
      <c r="J592" s="119">
        <v>13.2</v>
      </c>
      <c r="K592" s="119">
        <f>SUM(tbAba02[[#This Row],[Liquido]:[INSS PREST]])</f>
        <v>120</v>
      </c>
      <c r="L592" s="119">
        <v>24</v>
      </c>
      <c r="M592" s="119">
        <f>tbAba02[[#This Row],[BRUTO]]+tbAba02[[#This Row],[INSS PATR]]</f>
        <v>144</v>
      </c>
    </row>
    <row r="593" spans="2:13" x14ac:dyDescent="0.2">
      <c r="B593" s="107">
        <f t="shared" si="9"/>
        <v>584</v>
      </c>
      <c r="C593" s="108">
        <v>43707</v>
      </c>
      <c r="D593" s="114" t="s">
        <v>1055</v>
      </c>
      <c r="E593" s="118">
        <v>43707</v>
      </c>
      <c r="F593" s="116" t="s">
        <v>780</v>
      </c>
      <c r="G593" s="119">
        <v>100.8</v>
      </c>
      <c r="H593" s="119">
        <v>6</v>
      </c>
      <c r="I593" s="119">
        <v>0</v>
      </c>
      <c r="J593" s="119">
        <v>13.2</v>
      </c>
      <c r="K593" s="119">
        <f>SUM(tbAba02[[#This Row],[Liquido]:[INSS PREST]])</f>
        <v>120</v>
      </c>
      <c r="L593" s="119">
        <v>24</v>
      </c>
      <c r="M593" s="119">
        <f>tbAba02[[#This Row],[BRUTO]]+tbAba02[[#This Row],[INSS PATR]]</f>
        <v>144</v>
      </c>
    </row>
    <row r="594" spans="2:13" x14ac:dyDescent="0.2">
      <c r="B594" s="107">
        <f t="shared" si="9"/>
        <v>585</v>
      </c>
      <c r="C594" s="108">
        <v>43701</v>
      </c>
      <c r="D594" s="114" t="s">
        <v>1055</v>
      </c>
      <c r="E594" s="118">
        <v>43701</v>
      </c>
      <c r="F594" s="116" t="s">
        <v>781</v>
      </c>
      <c r="G594" s="119">
        <v>100.8</v>
      </c>
      <c r="H594" s="119">
        <v>6</v>
      </c>
      <c r="I594" s="119">
        <v>0</v>
      </c>
      <c r="J594" s="119">
        <v>13.2</v>
      </c>
      <c r="K594" s="119">
        <f>SUM(tbAba02[[#This Row],[Liquido]:[INSS PREST]])</f>
        <v>120</v>
      </c>
      <c r="L594" s="119">
        <v>24</v>
      </c>
      <c r="M594" s="119">
        <f>tbAba02[[#This Row],[BRUTO]]+tbAba02[[#This Row],[INSS PATR]]</f>
        <v>144</v>
      </c>
    </row>
    <row r="595" spans="2:13" x14ac:dyDescent="0.2">
      <c r="B595" s="107">
        <f t="shared" si="9"/>
        <v>586</v>
      </c>
      <c r="C595" s="108">
        <v>43704</v>
      </c>
      <c r="D595" s="114" t="s">
        <v>1055</v>
      </c>
      <c r="E595" s="118">
        <v>43704</v>
      </c>
      <c r="F595" s="116" t="s">
        <v>782</v>
      </c>
      <c r="G595" s="119">
        <v>100.8</v>
      </c>
      <c r="H595" s="119">
        <v>6</v>
      </c>
      <c r="I595" s="119">
        <v>0</v>
      </c>
      <c r="J595" s="119">
        <v>13.2</v>
      </c>
      <c r="K595" s="119">
        <f>SUM(tbAba02[[#This Row],[Liquido]:[INSS PREST]])</f>
        <v>120</v>
      </c>
      <c r="L595" s="119">
        <v>24</v>
      </c>
      <c r="M595" s="119">
        <f>tbAba02[[#This Row],[BRUTO]]+tbAba02[[#This Row],[INSS PATR]]</f>
        <v>144</v>
      </c>
    </row>
    <row r="596" spans="2:13" x14ac:dyDescent="0.2">
      <c r="B596" s="107">
        <f t="shared" si="9"/>
        <v>587</v>
      </c>
      <c r="C596" s="108">
        <v>43701</v>
      </c>
      <c r="D596" s="114" t="s">
        <v>1055</v>
      </c>
      <c r="E596" s="118">
        <v>43701</v>
      </c>
      <c r="F596" s="116" t="s">
        <v>783</v>
      </c>
      <c r="G596" s="119">
        <v>100.8</v>
      </c>
      <c r="H596" s="119">
        <v>6</v>
      </c>
      <c r="I596" s="119">
        <v>0</v>
      </c>
      <c r="J596" s="119">
        <v>13.2</v>
      </c>
      <c r="K596" s="119">
        <f>SUM(tbAba02[[#This Row],[Liquido]:[INSS PREST]])</f>
        <v>120</v>
      </c>
      <c r="L596" s="119">
        <v>24</v>
      </c>
      <c r="M596" s="119">
        <f>tbAba02[[#This Row],[BRUTO]]+tbAba02[[#This Row],[INSS PATR]]</f>
        <v>144</v>
      </c>
    </row>
    <row r="597" spans="2:13" x14ac:dyDescent="0.2">
      <c r="B597" s="107">
        <f t="shared" si="9"/>
        <v>588</v>
      </c>
      <c r="C597" s="108">
        <v>43701</v>
      </c>
      <c r="D597" s="114" t="s">
        <v>1055</v>
      </c>
      <c r="E597" s="118">
        <v>43701</v>
      </c>
      <c r="F597" s="116" t="s">
        <v>784</v>
      </c>
      <c r="G597" s="119">
        <v>100.8</v>
      </c>
      <c r="H597" s="119">
        <v>6</v>
      </c>
      <c r="I597" s="119">
        <v>0</v>
      </c>
      <c r="J597" s="119">
        <v>13.2</v>
      </c>
      <c r="K597" s="119">
        <f>SUM(tbAba02[[#This Row],[Liquido]:[INSS PREST]])</f>
        <v>120</v>
      </c>
      <c r="L597" s="119">
        <v>24</v>
      </c>
      <c r="M597" s="119">
        <f>tbAba02[[#This Row],[BRUTO]]+tbAba02[[#This Row],[INSS PATR]]</f>
        <v>144</v>
      </c>
    </row>
    <row r="598" spans="2:13" x14ac:dyDescent="0.2">
      <c r="B598" s="107">
        <f t="shared" si="9"/>
        <v>589</v>
      </c>
      <c r="C598" s="108">
        <v>43701</v>
      </c>
      <c r="D598" s="114" t="s">
        <v>1055</v>
      </c>
      <c r="E598" s="118">
        <v>43701</v>
      </c>
      <c r="F598" s="116" t="s">
        <v>785</v>
      </c>
      <c r="G598" s="119">
        <v>100.8</v>
      </c>
      <c r="H598" s="119">
        <v>6</v>
      </c>
      <c r="I598" s="119">
        <v>0</v>
      </c>
      <c r="J598" s="119">
        <v>13.2</v>
      </c>
      <c r="K598" s="119">
        <f>SUM(tbAba02[[#This Row],[Liquido]:[INSS PREST]])</f>
        <v>120</v>
      </c>
      <c r="L598" s="119">
        <v>24</v>
      </c>
      <c r="M598" s="119">
        <f>tbAba02[[#This Row],[BRUTO]]+tbAba02[[#This Row],[INSS PATR]]</f>
        <v>144</v>
      </c>
    </row>
    <row r="599" spans="2:13" x14ac:dyDescent="0.2">
      <c r="B599" s="107">
        <f t="shared" si="9"/>
        <v>590</v>
      </c>
      <c r="C599" s="108">
        <v>43706</v>
      </c>
      <c r="D599" s="114" t="s">
        <v>1055</v>
      </c>
      <c r="E599" s="118">
        <v>43706</v>
      </c>
      <c r="F599" s="116" t="s">
        <v>786</v>
      </c>
      <c r="G599" s="119">
        <v>100.8</v>
      </c>
      <c r="H599" s="119">
        <v>6</v>
      </c>
      <c r="I599" s="119">
        <v>0</v>
      </c>
      <c r="J599" s="119">
        <v>13.2</v>
      </c>
      <c r="K599" s="119">
        <f>SUM(tbAba02[[#This Row],[Liquido]:[INSS PREST]])</f>
        <v>120</v>
      </c>
      <c r="L599" s="119">
        <v>24</v>
      </c>
      <c r="M599" s="119">
        <f>tbAba02[[#This Row],[BRUTO]]+tbAba02[[#This Row],[INSS PATR]]</f>
        <v>144</v>
      </c>
    </row>
    <row r="600" spans="2:13" x14ac:dyDescent="0.2">
      <c r="B600" s="107">
        <f t="shared" si="9"/>
        <v>591</v>
      </c>
      <c r="C600" s="108">
        <v>43704</v>
      </c>
      <c r="D600" s="114" t="s">
        <v>1055</v>
      </c>
      <c r="E600" s="118">
        <v>43704</v>
      </c>
      <c r="F600" s="116" t="s">
        <v>787</v>
      </c>
      <c r="G600" s="119">
        <v>100.8</v>
      </c>
      <c r="H600" s="119">
        <v>6</v>
      </c>
      <c r="I600" s="119">
        <v>0</v>
      </c>
      <c r="J600" s="119">
        <v>13.2</v>
      </c>
      <c r="K600" s="119">
        <f>SUM(tbAba02[[#This Row],[Liquido]:[INSS PREST]])</f>
        <v>120</v>
      </c>
      <c r="L600" s="119">
        <v>24</v>
      </c>
      <c r="M600" s="119">
        <f>tbAba02[[#This Row],[BRUTO]]+tbAba02[[#This Row],[INSS PATR]]</f>
        <v>144</v>
      </c>
    </row>
    <row r="601" spans="2:13" x14ac:dyDescent="0.2">
      <c r="B601" s="107">
        <f t="shared" si="9"/>
        <v>592</v>
      </c>
      <c r="C601" s="108">
        <v>43701</v>
      </c>
      <c r="D601" s="114" t="s">
        <v>1055</v>
      </c>
      <c r="E601" s="118">
        <v>43701</v>
      </c>
      <c r="F601" s="116" t="s">
        <v>788</v>
      </c>
      <c r="G601" s="119">
        <v>201.6</v>
      </c>
      <c r="H601" s="119">
        <v>12</v>
      </c>
      <c r="I601" s="119">
        <v>0</v>
      </c>
      <c r="J601" s="119">
        <v>26.4</v>
      </c>
      <c r="K601" s="119">
        <f>SUM(tbAba02[[#This Row],[Liquido]:[INSS PREST]])</f>
        <v>240</v>
      </c>
      <c r="L601" s="119">
        <v>48</v>
      </c>
      <c r="M601" s="119">
        <f>tbAba02[[#This Row],[BRUTO]]+tbAba02[[#This Row],[INSS PATR]]</f>
        <v>288</v>
      </c>
    </row>
    <row r="602" spans="2:13" x14ac:dyDescent="0.2">
      <c r="B602" s="107">
        <f t="shared" si="9"/>
        <v>593</v>
      </c>
      <c r="C602" s="108">
        <v>43703</v>
      </c>
      <c r="D602" s="114" t="s">
        <v>1055</v>
      </c>
      <c r="E602" s="118">
        <v>43703</v>
      </c>
      <c r="F602" s="116" t="s">
        <v>789</v>
      </c>
      <c r="G602" s="119">
        <v>100.8</v>
      </c>
      <c r="H602" s="119">
        <v>6</v>
      </c>
      <c r="I602" s="119">
        <v>0</v>
      </c>
      <c r="J602" s="119">
        <v>13.2</v>
      </c>
      <c r="K602" s="119">
        <f>SUM(tbAba02[[#This Row],[Liquido]:[INSS PREST]])</f>
        <v>120</v>
      </c>
      <c r="L602" s="119">
        <v>24</v>
      </c>
      <c r="M602" s="119">
        <f>tbAba02[[#This Row],[BRUTO]]+tbAba02[[#This Row],[INSS PATR]]</f>
        <v>144</v>
      </c>
    </row>
    <row r="603" spans="2:13" x14ac:dyDescent="0.2">
      <c r="B603" s="107">
        <f t="shared" si="9"/>
        <v>594</v>
      </c>
      <c r="C603" s="108">
        <v>43701</v>
      </c>
      <c r="D603" s="114" t="s">
        <v>1055</v>
      </c>
      <c r="E603" s="118">
        <v>43701</v>
      </c>
      <c r="F603" s="116" t="s">
        <v>790</v>
      </c>
      <c r="G603" s="119">
        <v>100.8</v>
      </c>
      <c r="H603" s="119">
        <v>6</v>
      </c>
      <c r="I603" s="119">
        <v>0</v>
      </c>
      <c r="J603" s="119">
        <v>13.2</v>
      </c>
      <c r="K603" s="119">
        <f>SUM(tbAba02[[#This Row],[Liquido]:[INSS PREST]])</f>
        <v>120</v>
      </c>
      <c r="L603" s="119">
        <v>24</v>
      </c>
      <c r="M603" s="119">
        <f>tbAba02[[#This Row],[BRUTO]]+tbAba02[[#This Row],[INSS PATR]]</f>
        <v>144</v>
      </c>
    </row>
    <row r="604" spans="2:13" x14ac:dyDescent="0.2">
      <c r="B604" s="107">
        <f t="shared" si="9"/>
        <v>595</v>
      </c>
      <c r="C604" s="108">
        <v>43701</v>
      </c>
      <c r="D604" s="114" t="s">
        <v>1055</v>
      </c>
      <c r="E604" s="118">
        <v>43701</v>
      </c>
      <c r="F604" s="116" t="s">
        <v>791</v>
      </c>
      <c r="G604" s="119">
        <v>100.8</v>
      </c>
      <c r="H604" s="119">
        <v>6</v>
      </c>
      <c r="I604" s="119">
        <v>0</v>
      </c>
      <c r="J604" s="119">
        <v>13.2</v>
      </c>
      <c r="K604" s="119">
        <f>SUM(tbAba02[[#This Row],[Liquido]:[INSS PREST]])</f>
        <v>120</v>
      </c>
      <c r="L604" s="119">
        <v>24</v>
      </c>
      <c r="M604" s="119">
        <f>tbAba02[[#This Row],[BRUTO]]+tbAba02[[#This Row],[INSS PATR]]</f>
        <v>144</v>
      </c>
    </row>
    <row r="605" spans="2:13" x14ac:dyDescent="0.2">
      <c r="B605" s="107">
        <f t="shared" si="9"/>
        <v>596</v>
      </c>
      <c r="C605" s="108">
        <v>43706</v>
      </c>
      <c r="D605" s="114" t="s">
        <v>1055</v>
      </c>
      <c r="E605" s="118">
        <v>43706</v>
      </c>
      <c r="F605" s="116" t="s">
        <v>792</v>
      </c>
      <c r="G605" s="119">
        <v>100.8</v>
      </c>
      <c r="H605" s="119">
        <v>6</v>
      </c>
      <c r="I605" s="119">
        <v>0</v>
      </c>
      <c r="J605" s="119">
        <v>13.2</v>
      </c>
      <c r="K605" s="119">
        <f>SUM(tbAba02[[#This Row],[Liquido]:[INSS PREST]])</f>
        <v>120</v>
      </c>
      <c r="L605" s="119">
        <v>24</v>
      </c>
      <c r="M605" s="119">
        <f>tbAba02[[#This Row],[BRUTO]]+tbAba02[[#This Row],[INSS PATR]]</f>
        <v>144</v>
      </c>
    </row>
    <row r="606" spans="2:13" x14ac:dyDescent="0.2">
      <c r="B606" s="107">
        <f t="shared" si="9"/>
        <v>597</v>
      </c>
      <c r="C606" s="108">
        <v>43705</v>
      </c>
      <c r="D606" s="114" t="s">
        <v>1055</v>
      </c>
      <c r="E606" s="118">
        <v>43705</v>
      </c>
      <c r="F606" s="116" t="s">
        <v>793</v>
      </c>
      <c r="G606" s="119">
        <v>100.8</v>
      </c>
      <c r="H606" s="119">
        <v>6</v>
      </c>
      <c r="I606" s="119">
        <v>0</v>
      </c>
      <c r="J606" s="119">
        <v>13.2</v>
      </c>
      <c r="K606" s="119">
        <f>SUM(tbAba02[[#This Row],[Liquido]:[INSS PREST]])</f>
        <v>120</v>
      </c>
      <c r="L606" s="119">
        <v>24</v>
      </c>
      <c r="M606" s="119">
        <f>tbAba02[[#This Row],[BRUTO]]+tbAba02[[#This Row],[INSS PATR]]</f>
        <v>144</v>
      </c>
    </row>
    <row r="607" spans="2:13" x14ac:dyDescent="0.2">
      <c r="B607" s="107">
        <f t="shared" si="9"/>
        <v>598</v>
      </c>
      <c r="C607" s="108">
        <v>43703</v>
      </c>
      <c r="D607" s="114" t="s">
        <v>1055</v>
      </c>
      <c r="E607" s="118">
        <v>43703</v>
      </c>
      <c r="F607" s="116" t="s">
        <v>794</v>
      </c>
      <c r="G607" s="119">
        <v>100.8</v>
      </c>
      <c r="H607" s="119">
        <v>6</v>
      </c>
      <c r="I607" s="119">
        <v>0</v>
      </c>
      <c r="J607" s="119">
        <v>13.2</v>
      </c>
      <c r="K607" s="119">
        <f>SUM(tbAba02[[#This Row],[Liquido]:[INSS PREST]])</f>
        <v>120</v>
      </c>
      <c r="L607" s="119">
        <v>24</v>
      </c>
      <c r="M607" s="119">
        <f>tbAba02[[#This Row],[BRUTO]]+tbAba02[[#This Row],[INSS PATR]]</f>
        <v>144</v>
      </c>
    </row>
    <row r="608" spans="2:13" x14ac:dyDescent="0.2">
      <c r="B608" s="107">
        <f t="shared" si="9"/>
        <v>599</v>
      </c>
      <c r="C608" s="108">
        <v>43703</v>
      </c>
      <c r="D608" s="114" t="s">
        <v>1055</v>
      </c>
      <c r="E608" s="118">
        <v>43703</v>
      </c>
      <c r="F608" s="116" t="s">
        <v>795</v>
      </c>
      <c r="G608" s="119">
        <v>100.8</v>
      </c>
      <c r="H608" s="119">
        <v>6</v>
      </c>
      <c r="I608" s="119">
        <v>0</v>
      </c>
      <c r="J608" s="119">
        <v>13.2</v>
      </c>
      <c r="K608" s="119">
        <f>SUM(tbAba02[[#This Row],[Liquido]:[INSS PREST]])</f>
        <v>120</v>
      </c>
      <c r="L608" s="119">
        <v>24</v>
      </c>
      <c r="M608" s="119">
        <f>tbAba02[[#This Row],[BRUTO]]+tbAba02[[#This Row],[INSS PATR]]</f>
        <v>144</v>
      </c>
    </row>
    <row r="609" spans="2:13" x14ac:dyDescent="0.2">
      <c r="B609" s="107">
        <f t="shared" si="9"/>
        <v>600</v>
      </c>
      <c r="C609" s="108">
        <v>43701</v>
      </c>
      <c r="D609" s="114" t="s">
        <v>1055</v>
      </c>
      <c r="E609" s="118">
        <v>43701</v>
      </c>
      <c r="F609" s="116" t="s">
        <v>796</v>
      </c>
      <c r="G609" s="119">
        <v>100.8</v>
      </c>
      <c r="H609" s="119">
        <v>6</v>
      </c>
      <c r="I609" s="119">
        <v>0</v>
      </c>
      <c r="J609" s="119">
        <v>13.2</v>
      </c>
      <c r="K609" s="119">
        <f>SUM(tbAba02[[#This Row],[Liquido]:[INSS PREST]])</f>
        <v>120</v>
      </c>
      <c r="L609" s="119">
        <v>24</v>
      </c>
      <c r="M609" s="119">
        <f>tbAba02[[#This Row],[BRUTO]]+tbAba02[[#This Row],[INSS PATR]]</f>
        <v>144</v>
      </c>
    </row>
    <row r="610" spans="2:13" x14ac:dyDescent="0.2">
      <c r="B610" s="107">
        <f t="shared" si="9"/>
        <v>601</v>
      </c>
      <c r="C610" s="108">
        <v>43701</v>
      </c>
      <c r="D610" s="114" t="s">
        <v>1059</v>
      </c>
      <c r="E610" s="118">
        <v>43701</v>
      </c>
      <c r="F610" s="116" t="s">
        <v>797</v>
      </c>
      <c r="G610" s="119">
        <v>85.68</v>
      </c>
      <c r="H610" s="119">
        <v>5.0999999999999996</v>
      </c>
      <c r="I610" s="119">
        <v>0</v>
      </c>
      <c r="J610" s="119">
        <v>11.22</v>
      </c>
      <c r="K610" s="119">
        <f>SUM(tbAba02[[#This Row],[Liquido]:[INSS PREST]])</f>
        <v>102</v>
      </c>
      <c r="L610" s="119">
        <v>20.399999999999999</v>
      </c>
      <c r="M610" s="119">
        <f>tbAba02[[#This Row],[BRUTO]]+tbAba02[[#This Row],[INSS PATR]]</f>
        <v>122.4</v>
      </c>
    </row>
    <row r="611" spans="2:13" x14ac:dyDescent="0.2">
      <c r="B611" s="107">
        <f t="shared" si="9"/>
        <v>602</v>
      </c>
      <c r="C611" s="108">
        <v>43707</v>
      </c>
      <c r="D611" s="114" t="s">
        <v>1055</v>
      </c>
      <c r="E611" s="118">
        <v>43707</v>
      </c>
      <c r="F611" s="116" t="s">
        <v>798</v>
      </c>
      <c r="G611" s="119">
        <v>100.8</v>
      </c>
      <c r="H611" s="119">
        <v>6</v>
      </c>
      <c r="I611" s="119">
        <v>0</v>
      </c>
      <c r="J611" s="119">
        <v>13.2</v>
      </c>
      <c r="K611" s="119">
        <f>SUM(tbAba02[[#This Row],[Liquido]:[INSS PREST]])</f>
        <v>120</v>
      </c>
      <c r="L611" s="119">
        <v>24</v>
      </c>
      <c r="M611" s="119">
        <f>tbAba02[[#This Row],[BRUTO]]+tbAba02[[#This Row],[INSS PATR]]</f>
        <v>144</v>
      </c>
    </row>
    <row r="612" spans="2:13" x14ac:dyDescent="0.2">
      <c r="B612" s="107">
        <f t="shared" si="9"/>
        <v>603</v>
      </c>
      <c r="C612" s="108">
        <v>43713</v>
      </c>
      <c r="D612" s="114" t="s">
        <v>1053</v>
      </c>
      <c r="E612" s="118">
        <v>43713</v>
      </c>
      <c r="F612" s="116" t="s">
        <v>172</v>
      </c>
      <c r="G612" s="119">
        <v>890</v>
      </c>
      <c r="H612" s="119">
        <v>0</v>
      </c>
      <c r="I612" s="119">
        <v>0</v>
      </c>
      <c r="J612" s="119">
        <v>110</v>
      </c>
      <c r="K612" s="119">
        <f>SUM(tbAba02[[#This Row],[Liquido]:[INSS PREST]])</f>
        <v>1000</v>
      </c>
      <c r="L612" s="119">
        <v>200</v>
      </c>
      <c r="M612" s="119">
        <f>tbAba02[[#This Row],[BRUTO]]+tbAba02[[#This Row],[INSS PATR]]</f>
        <v>1200</v>
      </c>
    </row>
    <row r="613" spans="2:13" x14ac:dyDescent="0.2">
      <c r="B613" s="107">
        <f t="shared" si="9"/>
        <v>604</v>
      </c>
      <c r="C613" s="108">
        <v>43713</v>
      </c>
      <c r="D613" s="114" t="s">
        <v>1056</v>
      </c>
      <c r="E613" s="118">
        <v>43713</v>
      </c>
      <c r="F613" s="116" t="s">
        <v>799</v>
      </c>
      <c r="G613" s="119">
        <v>151.19999999999999</v>
      </c>
      <c r="H613" s="119">
        <v>9</v>
      </c>
      <c r="I613" s="119">
        <v>0</v>
      </c>
      <c r="J613" s="119">
        <v>19.8</v>
      </c>
      <c r="K613" s="119">
        <f>SUM(tbAba02[[#This Row],[Liquido]:[INSS PREST]])</f>
        <v>180</v>
      </c>
      <c r="L613" s="119">
        <v>36</v>
      </c>
      <c r="M613" s="119">
        <f>tbAba02[[#This Row],[BRUTO]]+tbAba02[[#This Row],[INSS PATR]]</f>
        <v>216</v>
      </c>
    </row>
    <row r="614" spans="2:13" x14ac:dyDescent="0.2">
      <c r="B614" s="107">
        <f t="shared" si="9"/>
        <v>605</v>
      </c>
      <c r="C614" s="108">
        <v>43713</v>
      </c>
      <c r="D614" s="114" t="s">
        <v>1056</v>
      </c>
      <c r="E614" s="118">
        <v>43713</v>
      </c>
      <c r="F614" s="116" t="s">
        <v>800</v>
      </c>
      <c r="G614" s="119">
        <v>151.19999999999999</v>
      </c>
      <c r="H614" s="119">
        <v>9</v>
      </c>
      <c r="I614" s="119">
        <v>0</v>
      </c>
      <c r="J614" s="119">
        <v>19.8</v>
      </c>
      <c r="K614" s="119">
        <f>SUM(tbAba02[[#This Row],[Liquido]:[INSS PREST]])</f>
        <v>180</v>
      </c>
      <c r="L614" s="119">
        <v>36</v>
      </c>
      <c r="M614" s="119">
        <f>tbAba02[[#This Row],[BRUTO]]+tbAba02[[#This Row],[INSS PATR]]</f>
        <v>216</v>
      </c>
    </row>
    <row r="615" spans="2:13" x14ac:dyDescent="0.2">
      <c r="B615" s="107">
        <f t="shared" si="9"/>
        <v>606</v>
      </c>
      <c r="C615" s="108">
        <v>43713</v>
      </c>
      <c r="D615" s="114" t="s">
        <v>1055</v>
      </c>
      <c r="E615" s="118">
        <v>43713</v>
      </c>
      <c r="F615" s="116" t="s">
        <v>801</v>
      </c>
      <c r="G615" s="119">
        <v>100.8</v>
      </c>
      <c r="H615" s="119">
        <v>6</v>
      </c>
      <c r="I615" s="119">
        <v>0</v>
      </c>
      <c r="J615" s="119">
        <v>13.2</v>
      </c>
      <c r="K615" s="119">
        <f>SUM(tbAba02[[#This Row],[Liquido]:[INSS PREST]])</f>
        <v>120</v>
      </c>
      <c r="L615" s="119">
        <v>24</v>
      </c>
      <c r="M615" s="119">
        <f>tbAba02[[#This Row],[BRUTO]]+tbAba02[[#This Row],[INSS PATR]]</f>
        <v>144</v>
      </c>
    </row>
    <row r="616" spans="2:13" x14ac:dyDescent="0.2">
      <c r="B616" s="107">
        <f t="shared" si="9"/>
        <v>607</v>
      </c>
      <c r="C616" s="108">
        <v>43713</v>
      </c>
      <c r="D616" s="114" t="s">
        <v>1055</v>
      </c>
      <c r="E616" s="118">
        <v>43713</v>
      </c>
      <c r="F616" s="116" t="s">
        <v>802</v>
      </c>
      <c r="G616" s="119">
        <v>100.8</v>
      </c>
      <c r="H616" s="119">
        <v>6</v>
      </c>
      <c r="I616" s="119">
        <v>0</v>
      </c>
      <c r="J616" s="119">
        <v>13.2</v>
      </c>
      <c r="K616" s="119">
        <f>SUM(tbAba02[[#This Row],[Liquido]:[INSS PREST]])</f>
        <v>120</v>
      </c>
      <c r="L616" s="119">
        <v>24</v>
      </c>
      <c r="M616" s="119">
        <f>tbAba02[[#This Row],[BRUTO]]+tbAba02[[#This Row],[INSS PATR]]</f>
        <v>144</v>
      </c>
    </row>
    <row r="617" spans="2:13" x14ac:dyDescent="0.2">
      <c r="B617" s="107">
        <f t="shared" si="9"/>
        <v>608</v>
      </c>
      <c r="C617" s="108">
        <v>43713</v>
      </c>
      <c r="D617" s="114" t="s">
        <v>1055</v>
      </c>
      <c r="E617" s="118">
        <v>43713</v>
      </c>
      <c r="F617" s="116" t="s">
        <v>803</v>
      </c>
      <c r="G617" s="119">
        <v>100.8</v>
      </c>
      <c r="H617" s="119">
        <v>6</v>
      </c>
      <c r="I617" s="119">
        <v>0</v>
      </c>
      <c r="J617" s="119">
        <v>13.2</v>
      </c>
      <c r="K617" s="119">
        <f>SUM(tbAba02[[#This Row],[Liquido]:[INSS PREST]])</f>
        <v>120</v>
      </c>
      <c r="L617" s="119">
        <v>24</v>
      </c>
      <c r="M617" s="119">
        <f>tbAba02[[#This Row],[BRUTO]]+tbAba02[[#This Row],[INSS PATR]]</f>
        <v>144</v>
      </c>
    </row>
    <row r="618" spans="2:13" x14ac:dyDescent="0.2">
      <c r="B618" s="107">
        <f t="shared" si="9"/>
        <v>609</v>
      </c>
      <c r="C618" s="108">
        <v>43713</v>
      </c>
      <c r="D618" s="114" t="s">
        <v>1055</v>
      </c>
      <c r="E618" s="118">
        <v>43713</v>
      </c>
      <c r="F618" s="116" t="s">
        <v>804</v>
      </c>
      <c r="G618" s="119">
        <v>100.8</v>
      </c>
      <c r="H618" s="119">
        <v>6</v>
      </c>
      <c r="I618" s="119">
        <v>0</v>
      </c>
      <c r="J618" s="119">
        <v>13.2</v>
      </c>
      <c r="K618" s="119">
        <f>SUM(tbAba02[[#This Row],[Liquido]:[INSS PREST]])</f>
        <v>120</v>
      </c>
      <c r="L618" s="119">
        <v>24</v>
      </c>
      <c r="M618" s="119">
        <f>tbAba02[[#This Row],[BRUTO]]+tbAba02[[#This Row],[INSS PATR]]</f>
        <v>144</v>
      </c>
    </row>
    <row r="619" spans="2:13" x14ac:dyDescent="0.2">
      <c r="B619" s="107">
        <f t="shared" si="9"/>
        <v>610</v>
      </c>
      <c r="C619" s="108">
        <v>43724</v>
      </c>
      <c r="D619" s="114" t="s">
        <v>1055</v>
      </c>
      <c r="E619" s="118">
        <v>43724</v>
      </c>
      <c r="F619" s="116" t="s">
        <v>805</v>
      </c>
      <c r="G619" s="119">
        <v>100.8</v>
      </c>
      <c r="H619" s="119">
        <v>6</v>
      </c>
      <c r="I619" s="119">
        <v>0</v>
      </c>
      <c r="J619" s="119">
        <v>13.2</v>
      </c>
      <c r="K619" s="119">
        <f>SUM(tbAba02[[#This Row],[Liquido]:[INSS PREST]])</f>
        <v>120</v>
      </c>
      <c r="L619" s="119">
        <v>24</v>
      </c>
      <c r="M619" s="119">
        <f>tbAba02[[#This Row],[BRUTO]]+tbAba02[[#This Row],[INSS PATR]]</f>
        <v>144</v>
      </c>
    </row>
    <row r="620" spans="2:13" x14ac:dyDescent="0.2">
      <c r="B620" s="107">
        <f t="shared" si="9"/>
        <v>611</v>
      </c>
      <c r="C620" s="108">
        <v>43706</v>
      </c>
      <c r="D620" s="114" t="s">
        <v>1055</v>
      </c>
      <c r="E620" s="118">
        <v>43706</v>
      </c>
      <c r="F620" s="116" t="s">
        <v>601</v>
      </c>
      <c r="G620" s="119">
        <v>100.8</v>
      </c>
      <c r="H620" s="119">
        <v>6</v>
      </c>
      <c r="I620" s="119">
        <v>0</v>
      </c>
      <c r="J620" s="119">
        <v>13.2</v>
      </c>
      <c r="K620" s="119">
        <f>SUM(tbAba02[[#This Row],[Liquido]:[INSS PREST]])</f>
        <v>120</v>
      </c>
      <c r="L620" s="119">
        <v>24</v>
      </c>
      <c r="M620" s="119">
        <f>tbAba02[[#This Row],[BRUTO]]+tbAba02[[#This Row],[INSS PATR]]</f>
        <v>144</v>
      </c>
    </row>
    <row r="621" spans="2:13" x14ac:dyDescent="0.2">
      <c r="B621" s="107">
        <f t="shared" si="9"/>
        <v>612</v>
      </c>
      <c r="C621" s="108">
        <v>43713</v>
      </c>
      <c r="D621" s="114" t="s">
        <v>1055</v>
      </c>
      <c r="E621" s="118">
        <v>43713</v>
      </c>
      <c r="F621" s="116" t="s">
        <v>806</v>
      </c>
      <c r="G621" s="119">
        <v>100.8</v>
      </c>
      <c r="H621" s="119">
        <v>6</v>
      </c>
      <c r="I621" s="119">
        <v>0</v>
      </c>
      <c r="J621" s="119">
        <v>13.2</v>
      </c>
      <c r="K621" s="119">
        <f>SUM(tbAba02[[#This Row],[Liquido]:[INSS PREST]])</f>
        <v>120</v>
      </c>
      <c r="L621" s="119">
        <v>24</v>
      </c>
      <c r="M621" s="119">
        <f>tbAba02[[#This Row],[BRUTO]]+tbAba02[[#This Row],[INSS PATR]]</f>
        <v>144</v>
      </c>
    </row>
    <row r="622" spans="2:13" x14ac:dyDescent="0.2">
      <c r="B622" s="107">
        <f t="shared" si="9"/>
        <v>613</v>
      </c>
      <c r="C622" s="108">
        <v>43713</v>
      </c>
      <c r="D622" s="114" t="s">
        <v>1055</v>
      </c>
      <c r="E622" s="118">
        <v>43713</v>
      </c>
      <c r="F622" s="116" t="s">
        <v>807</v>
      </c>
      <c r="G622" s="119">
        <v>100.8</v>
      </c>
      <c r="H622" s="119">
        <v>6</v>
      </c>
      <c r="I622" s="119">
        <v>0</v>
      </c>
      <c r="J622" s="119">
        <v>13.2</v>
      </c>
      <c r="K622" s="119">
        <f>SUM(tbAba02[[#This Row],[Liquido]:[INSS PREST]])</f>
        <v>120</v>
      </c>
      <c r="L622" s="119">
        <v>24</v>
      </c>
      <c r="M622" s="119">
        <f>tbAba02[[#This Row],[BRUTO]]+tbAba02[[#This Row],[INSS PATR]]</f>
        <v>144</v>
      </c>
    </row>
    <row r="623" spans="2:13" x14ac:dyDescent="0.2">
      <c r="B623" s="107">
        <f t="shared" ref="B623:B686" si="10">IF(ISNUMBER(B622),B622+1,1)</f>
        <v>614</v>
      </c>
      <c r="C623" s="108">
        <v>43708</v>
      </c>
      <c r="D623" s="114" t="s">
        <v>1055</v>
      </c>
      <c r="E623" s="118">
        <v>43708</v>
      </c>
      <c r="F623" s="116" t="s">
        <v>808</v>
      </c>
      <c r="G623" s="119">
        <v>100.8</v>
      </c>
      <c r="H623" s="119">
        <v>6</v>
      </c>
      <c r="I623" s="119">
        <v>0</v>
      </c>
      <c r="J623" s="119">
        <v>13.2</v>
      </c>
      <c r="K623" s="119">
        <f>SUM(tbAba02[[#This Row],[Liquido]:[INSS PREST]])</f>
        <v>120</v>
      </c>
      <c r="L623" s="119">
        <v>24</v>
      </c>
      <c r="M623" s="119">
        <f>tbAba02[[#This Row],[BRUTO]]+tbAba02[[#This Row],[INSS PATR]]</f>
        <v>144</v>
      </c>
    </row>
    <row r="624" spans="2:13" x14ac:dyDescent="0.2">
      <c r="B624" s="107">
        <f t="shared" si="10"/>
        <v>615</v>
      </c>
      <c r="C624" s="108">
        <v>43713</v>
      </c>
      <c r="D624" s="114" t="s">
        <v>1055</v>
      </c>
      <c r="E624" s="118">
        <v>43713</v>
      </c>
      <c r="F624" s="116" t="s">
        <v>809</v>
      </c>
      <c r="G624" s="119">
        <v>100.8</v>
      </c>
      <c r="H624" s="119">
        <v>6</v>
      </c>
      <c r="I624" s="119">
        <v>0</v>
      </c>
      <c r="J624" s="119">
        <v>13.2</v>
      </c>
      <c r="K624" s="119">
        <f>SUM(tbAba02[[#This Row],[Liquido]:[INSS PREST]])</f>
        <v>120</v>
      </c>
      <c r="L624" s="119">
        <v>24</v>
      </c>
      <c r="M624" s="119">
        <f>tbAba02[[#This Row],[BRUTO]]+tbAba02[[#This Row],[INSS PATR]]</f>
        <v>144</v>
      </c>
    </row>
    <row r="625" spans="2:13" x14ac:dyDescent="0.2">
      <c r="B625" s="107">
        <f t="shared" si="10"/>
        <v>616</v>
      </c>
      <c r="C625" s="108">
        <v>43713</v>
      </c>
      <c r="D625" s="114" t="s">
        <v>1055</v>
      </c>
      <c r="E625" s="118">
        <v>43713</v>
      </c>
      <c r="F625" s="116" t="s">
        <v>810</v>
      </c>
      <c r="G625" s="119">
        <v>100.8</v>
      </c>
      <c r="H625" s="119">
        <v>6</v>
      </c>
      <c r="I625" s="119">
        <v>0</v>
      </c>
      <c r="J625" s="119">
        <v>13.2</v>
      </c>
      <c r="K625" s="119">
        <f>SUM(tbAba02[[#This Row],[Liquido]:[INSS PREST]])</f>
        <v>120</v>
      </c>
      <c r="L625" s="119">
        <v>24</v>
      </c>
      <c r="M625" s="119">
        <f>tbAba02[[#This Row],[BRUTO]]+tbAba02[[#This Row],[INSS PATR]]</f>
        <v>144</v>
      </c>
    </row>
    <row r="626" spans="2:13" x14ac:dyDescent="0.2">
      <c r="B626" s="107">
        <f t="shared" si="10"/>
        <v>617</v>
      </c>
      <c r="C626" s="108">
        <v>43701</v>
      </c>
      <c r="D626" s="114" t="s">
        <v>1055</v>
      </c>
      <c r="E626" s="118">
        <v>43701</v>
      </c>
      <c r="F626" s="116" t="s">
        <v>811</v>
      </c>
      <c r="G626" s="119">
        <v>201.6</v>
      </c>
      <c r="H626" s="119">
        <v>12</v>
      </c>
      <c r="I626" s="119">
        <v>0</v>
      </c>
      <c r="J626" s="119">
        <v>26.4</v>
      </c>
      <c r="K626" s="119">
        <f>SUM(tbAba02[[#This Row],[Liquido]:[INSS PREST]])</f>
        <v>240</v>
      </c>
      <c r="L626" s="119">
        <v>48</v>
      </c>
      <c r="M626" s="119">
        <f>tbAba02[[#This Row],[BRUTO]]+tbAba02[[#This Row],[INSS PATR]]</f>
        <v>288</v>
      </c>
    </row>
    <row r="627" spans="2:13" x14ac:dyDescent="0.2">
      <c r="B627" s="107">
        <f t="shared" si="10"/>
        <v>618</v>
      </c>
      <c r="C627" s="108">
        <v>43701</v>
      </c>
      <c r="D627" s="114" t="s">
        <v>1055</v>
      </c>
      <c r="E627" s="118">
        <v>43701</v>
      </c>
      <c r="F627" s="116" t="s">
        <v>812</v>
      </c>
      <c r="G627" s="119">
        <v>201.6</v>
      </c>
      <c r="H627" s="119">
        <v>12</v>
      </c>
      <c r="I627" s="119">
        <v>0</v>
      </c>
      <c r="J627" s="119">
        <v>26.4</v>
      </c>
      <c r="K627" s="119">
        <f>SUM(tbAba02[[#This Row],[Liquido]:[INSS PREST]])</f>
        <v>240</v>
      </c>
      <c r="L627" s="119">
        <v>48</v>
      </c>
      <c r="M627" s="119">
        <f>tbAba02[[#This Row],[BRUTO]]+tbAba02[[#This Row],[INSS PATR]]</f>
        <v>288</v>
      </c>
    </row>
    <row r="628" spans="2:13" x14ac:dyDescent="0.2">
      <c r="B628" s="107">
        <f t="shared" si="10"/>
        <v>619</v>
      </c>
      <c r="C628" s="108">
        <v>43701</v>
      </c>
      <c r="D628" s="114" t="s">
        <v>1055</v>
      </c>
      <c r="E628" s="118">
        <v>43701</v>
      </c>
      <c r="F628" s="116" t="s">
        <v>813</v>
      </c>
      <c r="G628" s="119">
        <v>201.6</v>
      </c>
      <c r="H628" s="119">
        <v>12</v>
      </c>
      <c r="I628" s="119">
        <v>0</v>
      </c>
      <c r="J628" s="119">
        <v>26.4</v>
      </c>
      <c r="K628" s="119">
        <f>SUM(tbAba02[[#This Row],[Liquido]:[INSS PREST]])</f>
        <v>240</v>
      </c>
      <c r="L628" s="119">
        <v>48</v>
      </c>
      <c r="M628" s="119">
        <f>tbAba02[[#This Row],[BRUTO]]+tbAba02[[#This Row],[INSS PATR]]</f>
        <v>288</v>
      </c>
    </row>
    <row r="629" spans="2:13" x14ac:dyDescent="0.2">
      <c r="B629" s="107">
        <f t="shared" si="10"/>
        <v>620</v>
      </c>
      <c r="C629" s="108">
        <v>43701</v>
      </c>
      <c r="D629" s="114" t="s">
        <v>1055</v>
      </c>
      <c r="E629" s="118">
        <v>43701</v>
      </c>
      <c r="F629" s="116" t="s">
        <v>814</v>
      </c>
      <c r="G629" s="119">
        <v>201.6</v>
      </c>
      <c r="H629" s="119">
        <v>12</v>
      </c>
      <c r="I629" s="119">
        <v>0</v>
      </c>
      <c r="J629" s="119">
        <v>26.4</v>
      </c>
      <c r="K629" s="119">
        <f>SUM(tbAba02[[#This Row],[Liquido]:[INSS PREST]])</f>
        <v>240</v>
      </c>
      <c r="L629" s="119">
        <v>48</v>
      </c>
      <c r="M629" s="119">
        <f>tbAba02[[#This Row],[BRUTO]]+tbAba02[[#This Row],[INSS PATR]]</f>
        <v>288</v>
      </c>
    </row>
    <row r="630" spans="2:13" x14ac:dyDescent="0.2">
      <c r="B630" s="107">
        <f t="shared" si="10"/>
        <v>621</v>
      </c>
      <c r="C630" s="108">
        <v>43701</v>
      </c>
      <c r="D630" s="114" t="s">
        <v>1055</v>
      </c>
      <c r="E630" s="118">
        <v>43701</v>
      </c>
      <c r="F630" s="116" t="s">
        <v>815</v>
      </c>
      <c r="G630" s="119">
        <v>201.6</v>
      </c>
      <c r="H630" s="119">
        <v>12</v>
      </c>
      <c r="I630" s="119">
        <v>0</v>
      </c>
      <c r="J630" s="119">
        <v>26.4</v>
      </c>
      <c r="K630" s="119">
        <f>SUM(tbAba02[[#This Row],[Liquido]:[INSS PREST]])</f>
        <v>240</v>
      </c>
      <c r="L630" s="119">
        <v>48</v>
      </c>
      <c r="M630" s="119">
        <f>tbAba02[[#This Row],[BRUTO]]+tbAba02[[#This Row],[INSS PATR]]</f>
        <v>288</v>
      </c>
    </row>
    <row r="631" spans="2:13" x14ac:dyDescent="0.2">
      <c r="B631" s="107">
        <f t="shared" si="10"/>
        <v>622</v>
      </c>
      <c r="C631" s="108">
        <v>43701</v>
      </c>
      <c r="D631" s="114" t="s">
        <v>1055</v>
      </c>
      <c r="E631" s="118">
        <v>43701</v>
      </c>
      <c r="F631" s="116" t="s">
        <v>816</v>
      </c>
      <c r="G631" s="119">
        <v>201.6</v>
      </c>
      <c r="H631" s="119">
        <v>12</v>
      </c>
      <c r="I631" s="119">
        <v>0</v>
      </c>
      <c r="J631" s="119">
        <v>26.4</v>
      </c>
      <c r="K631" s="119">
        <f>SUM(tbAba02[[#This Row],[Liquido]:[INSS PREST]])</f>
        <v>240</v>
      </c>
      <c r="L631" s="119">
        <v>48</v>
      </c>
      <c r="M631" s="119">
        <f>tbAba02[[#This Row],[BRUTO]]+tbAba02[[#This Row],[INSS PATR]]</f>
        <v>288</v>
      </c>
    </row>
    <row r="632" spans="2:13" x14ac:dyDescent="0.2">
      <c r="B632" s="107">
        <f t="shared" si="10"/>
        <v>623</v>
      </c>
      <c r="C632" s="108">
        <v>43701</v>
      </c>
      <c r="D632" s="114" t="s">
        <v>1055</v>
      </c>
      <c r="E632" s="118">
        <v>43701</v>
      </c>
      <c r="F632" s="116" t="s">
        <v>817</v>
      </c>
      <c r="G632" s="119">
        <v>201.6</v>
      </c>
      <c r="H632" s="119">
        <v>12</v>
      </c>
      <c r="I632" s="119">
        <v>0</v>
      </c>
      <c r="J632" s="119">
        <v>26.4</v>
      </c>
      <c r="K632" s="119">
        <f>SUM(tbAba02[[#This Row],[Liquido]:[INSS PREST]])</f>
        <v>240</v>
      </c>
      <c r="L632" s="119">
        <v>48</v>
      </c>
      <c r="M632" s="119">
        <f>tbAba02[[#This Row],[BRUTO]]+tbAba02[[#This Row],[INSS PATR]]</f>
        <v>288</v>
      </c>
    </row>
    <row r="633" spans="2:13" x14ac:dyDescent="0.2">
      <c r="B633" s="107">
        <f t="shared" si="10"/>
        <v>624</v>
      </c>
      <c r="C633" s="108">
        <v>43701</v>
      </c>
      <c r="D633" s="114" t="s">
        <v>1055</v>
      </c>
      <c r="E633" s="118">
        <v>43701</v>
      </c>
      <c r="F633" s="116" t="s">
        <v>818</v>
      </c>
      <c r="G633" s="119">
        <v>201.6</v>
      </c>
      <c r="H633" s="119">
        <v>12</v>
      </c>
      <c r="I633" s="119">
        <v>0</v>
      </c>
      <c r="J633" s="119">
        <v>26.4</v>
      </c>
      <c r="K633" s="119">
        <f>SUM(tbAba02[[#This Row],[Liquido]:[INSS PREST]])</f>
        <v>240</v>
      </c>
      <c r="L633" s="119">
        <v>48</v>
      </c>
      <c r="M633" s="119">
        <f>tbAba02[[#This Row],[BRUTO]]+tbAba02[[#This Row],[INSS PATR]]</f>
        <v>288</v>
      </c>
    </row>
    <row r="634" spans="2:13" x14ac:dyDescent="0.2">
      <c r="B634" s="107">
        <f t="shared" si="10"/>
        <v>625</v>
      </c>
      <c r="C634" s="108">
        <v>43701</v>
      </c>
      <c r="D634" s="114" t="s">
        <v>1055</v>
      </c>
      <c r="E634" s="118">
        <v>43701</v>
      </c>
      <c r="F634" s="116" t="s">
        <v>819</v>
      </c>
      <c r="G634" s="119">
        <v>201.6</v>
      </c>
      <c r="H634" s="119">
        <v>12</v>
      </c>
      <c r="I634" s="119">
        <v>0</v>
      </c>
      <c r="J634" s="119">
        <v>26.4</v>
      </c>
      <c r="K634" s="119">
        <f>SUM(tbAba02[[#This Row],[Liquido]:[INSS PREST]])</f>
        <v>240</v>
      </c>
      <c r="L634" s="119">
        <v>48</v>
      </c>
      <c r="M634" s="119">
        <f>tbAba02[[#This Row],[BRUTO]]+tbAba02[[#This Row],[INSS PATR]]</f>
        <v>288</v>
      </c>
    </row>
    <row r="635" spans="2:13" x14ac:dyDescent="0.2">
      <c r="B635" s="107">
        <f t="shared" si="10"/>
        <v>626</v>
      </c>
      <c r="C635" s="108">
        <v>43701</v>
      </c>
      <c r="D635" s="114" t="s">
        <v>1055</v>
      </c>
      <c r="E635" s="118">
        <v>43701</v>
      </c>
      <c r="F635" s="116" t="s">
        <v>820</v>
      </c>
      <c r="G635" s="119">
        <v>201.6</v>
      </c>
      <c r="H635" s="119">
        <v>12</v>
      </c>
      <c r="I635" s="119">
        <v>0</v>
      </c>
      <c r="J635" s="119">
        <v>26.4</v>
      </c>
      <c r="K635" s="119">
        <f>SUM(tbAba02[[#This Row],[Liquido]:[INSS PREST]])</f>
        <v>240</v>
      </c>
      <c r="L635" s="119">
        <v>48</v>
      </c>
      <c r="M635" s="119">
        <f>tbAba02[[#This Row],[BRUTO]]+tbAba02[[#This Row],[INSS PATR]]</f>
        <v>288</v>
      </c>
    </row>
    <row r="636" spans="2:13" x14ac:dyDescent="0.2">
      <c r="B636" s="107">
        <f t="shared" si="10"/>
        <v>627</v>
      </c>
      <c r="C636" s="108">
        <v>43701</v>
      </c>
      <c r="D636" s="114" t="s">
        <v>1055</v>
      </c>
      <c r="E636" s="118">
        <v>43701</v>
      </c>
      <c r="F636" s="116" t="s">
        <v>821</v>
      </c>
      <c r="G636" s="119">
        <v>201.6</v>
      </c>
      <c r="H636" s="119">
        <v>12</v>
      </c>
      <c r="I636" s="119">
        <v>0</v>
      </c>
      <c r="J636" s="119">
        <v>26.4</v>
      </c>
      <c r="K636" s="119">
        <f>SUM(tbAba02[[#This Row],[Liquido]:[INSS PREST]])</f>
        <v>240</v>
      </c>
      <c r="L636" s="119">
        <v>48</v>
      </c>
      <c r="M636" s="119">
        <f>tbAba02[[#This Row],[BRUTO]]+tbAba02[[#This Row],[INSS PATR]]</f>
        <v>288</v>
      </c>
    </row>
    <row r="637" spans="2:13" x14ac:dyDescent="0.2">
      <c r="B637" s="107">
        <f t="shared" si="10"/>
        <v>628</v>
      </c>
      <c r="C637" s="108">
        <v>43701</v>
      </c>
      <c r="D637" s="114" t="s">
        <v>1055</v>
      </c>
      <c r="E637" s="118">
        <v>43701</v>
      </c>
      <c r="F637" s="116" t="s">
        <v>822</v>
      </c>
      <c r="G637" s="119">
        <v>201.6</v>
      </c>
      <c r="H637" s="119">
        <v>12</v>
      </c>
      <c r="I637" s="119">
        <v>0</v>
      </c>
      <c r="J637" s="119">
        <v>26.4</v>
      </c>
      <c r="K637" s="119">
        <f>SUM(tbAba02[[#This Row],[Liquido]:[INSS PREST]])</f>
        <v>240</v>
      </c>
      <c r="L637" s="119">
        <v>48</v>
      </c>
      <c r="M637" s="119">
        <f>tbAba02[[#This Row],[BRUTO]]+tbAba02[[#This Row],[INSS PATR]]</f>
        <v>288</v>
      </c>
    </row>
    <row r="638" spans="2:13" x14ac:dyDescent="0.2">
      <c r="B638" s="107">
        <f t="shared" si="10"/>
        <v>629</v>
      </c>
      <c r="C638" s="108">
        <v>43701</v>
      </c>
      <c r="D638" s="114" t="s">
        <v>1055</v>
      </c>
      <c r="E638" s="118">
        <v>43701</v>
      </c>
      <c r="F638" s="116" t="s">
        <v>823</v>
      </c>
      <c r="G638" s="119">
        <v>201.6</v>
      </c>
      <c r="H638" s="119">
        <v>12</v>
      </c>
      <c r="I638" s="119">
        <v>0</v>
      </c>
      <c r="J638" s="119">
        <v>26.4</v>
      </c>
      <c r="K638" s="119">
        <f>SUM(tbAba02[[#This Row],[Liquido]:[INSS PREST]])</f>
        <v>240</v>
      </c>
      <c r="L638" s="119">
        <v>48</v>
      </c>
      <c r="M638" s="119">
        <f>tbAba02[[#This Row],[BRUTO]]+tbAba02[[#This Row],[INSS PATR]]</f>
        <v>288</v>
      </c>
    </row>
    <row r="639" spans="2:13" x14ac:dyDescent="0.2">
      <c r="B639" s="107">
        <f t="shared" si="10"/>
        <v>630</v>
      </c>
      <c r="C639" s="108">
        <v>43701</v>
      </c>
      <c r="D639" s="114" t="s">
        <v>1055</v>
      </c>
      <c r="E639" s="118">
        <v>43701</v>
      </c>
      <c r="F639" s="116" t="s">
        <v>824</v>
      </c>
      <c r="G639" s="119">
        <v>201.6</v>
      </c>
      <c r="H639" s="119">
        <v>12</v>
      </c>
      <c r="I639" s="119">
        <v>0</v>
      </c>
      <c r="J639" s="119">
        <v>26.4</v>
      </c>
      <c r="K639" s="119">
        <f>SUM(tbAba02[[#This Row],[Liquido]:[INSS PREST]])</f>
        <v>240</v>
      </c>
      <c r="L639" s="119">
        <v>48</v>
      </c>
      <c r="M639" s="119">
        <f>tbAba02[[#This Row],[BRUTO]]+tbAba02[[#This Row],[INSS PATR]]</f>
        <v>288</v>
      </c>
    </row>
    <row r="640" spans="2:13" x14ac:dyDescent="0.2">
      <c r="B640" s="107">
        <f t="shared" si="10"/>
        <v>631</v>
      </c>
      <c r="C640" s="108">
        <v>43701</v>
      </c>
      <c r="D640" s="114" t="s">
        <v>1055</v>
      </c>
      <c r="E640" s="118">
        <v>43701</v>
      </c>
      <c r="F640" s="116" t="s">
        <v>825</v>
      </c>
      <c r="G640" s="119">
        <v>201.6</v>
      </c>
      <c r="H640" s="119">
        <v>12</v>
      </c>
      <c r="I640" s="119">
        <v>0</v>
      </c>
      <c r="J640" s="119">
        <v>26.4</v>
      </c>
      <c r="K640" s="119">
        <f>SUM(tbAba02[[#This Row],[Liquido]:[INSS PREST]])</f>
        <v>240</v>
      </c>
      <c r="L640" s="119">
        <v>48</v>
      </c>
      <c r="M640" s="119">
        <f>tbAba02[[#This Row],[BRUTO]]+tbAba02[[#This Row],[INSS PATR]]</f>
        <v>288</v>
      </c>
    </row>
    <row r="641" spans="2:13" x14ac:dyDescent="0.2">
      <c r="B641" s="107">
        <f t="shared" si="10"/>
        <v>632</v>
      </c>
      <c r="C641" s="108">
        <v>43701</v>
      </c>
      <c r="D641" s="114" t="s">
        <v>1055</v>
      </c>
      <c r="E641" s="118">
        <v>43701</v>
      </c>
      <c r="F641" s="116" t="s">
        <v>826</v>
      </c>
      <c r="G641" s="119">
        <v>201.6</v>
      </c>
      <c r="H641" s="119">
        <v>12</v>
      </c>
      <c r="I641" s="119">
        <v>0</v>
      </c>
      <c r="J641" s="119">
        <v>26.4</v>
      </c>
      <c r="K641" s="119">
        <f>SUM(tbAba02[[#This Row],[Liquido]:[INSS PREST]])</f>
        <v>240</v>
      </c>
      <c r="L641" s="119">
        <v>48</v>
      </c>
      <c r="M641" s="119">
        <f>tbAba02[[#This Row],[BRUTO]]+tbAba02[[#This Row],[INSS PATR]]</f>
        <v>288</v>
      </c>
    </row>
    <row r="642" spans="2:13" x14ac:dyDescent="0.2">
      <c r="B642" s="107">
        <f t="shared" si="10"/>
        <v>633</v>
      </c>
      <c r="C642" s="108">
        <v>43701</v>
      </c>
      <c r="D642" s="114" t="s">
        <v>1055</v>
      </c>
      <c r="E642" s="118">
        <v>43701</v>
      </c>
      <c r="F642" s="116" t="s">
        <v>827</v>
      </c>
      <c r="G642" s="119">
        <v>201.6</v>
      </c>
      <c r="H642" s="119">
        <v>12</v>
      </c>
      <c r="I642" s="119">
        <v>0</v>
      </c>
      <c r="J642" s="119">
        <v>26.4</v>
      </c>
      <c r="K642" s="119">
        <f>SUM(tbAba02[[#This Row],[Liquido]:[INSS PREST]])</f>
        <v>240</v>
      </c>
      <c r="L642" s="119">
        <v>48</v>
      </c>
      <c r="M642" s="119">
        <f>tbAba02[[#This Row],[BRUTO]]+tbAba02[[#This Row],[INSS PATR]]</f>
        <v>288</v>
      </c>
    </row>
    <row r="643" spans="2:13" x14ac:dyDescent="0.2">
      <c r="B643" s="107">
        <f t="shared" si="10"/>
        <v>634</v>
      </c>
      <c r="C643" s="108">
        <v>43701</v>
      </c>
      <c r="D643" s="114" t="s">
        <v>1055</v>
      </c>
      <c r="E643" s="118">
        <v>43701</v>
      </c>
      <c r="F643" s="116" t="s">
        <v>828</v>
      </c>
      <c r="G643" s="119">
        <v>201.6</v>
      </c>
      <c r="H643" s="119">
        <v>12</v>
      </c>
      <c r="I643" s="119">
        <v>0</v>
      </c>
      <c r="J643" s="119">
        <v>26.4</v>
      </c>
      <c r="K643" s="119">
        <f>SUM(tbAba02[[#This Row],[Liquido]:[INSS PREST]])</f>
        <v>240</v>
      </c>
      <c r="L643" s="119">
        <v>48</v>
      </c>
      <c r="M643" s="119">
        <f>tbAba02[[#This Row],[BRUTO]]+tbAba02[[#This Row],[INSS PATR]]</f>
        <v>288</v>
      </c>
    </row>
    <row r="644" spans="2:13" x14ac:dyDescent="0.2">
      <c r="B644" s="107">
        <f t="shared" si="10"/>
        <v>635</v>
      </c>
      <c r="C644" s="108">
        <v>43701</v>
      </c>
      <c r="D644" s="114" t="s">
        <v>1055</v>
      </c>
      <c r="E644" s="118">
        <v>43701</v>
      </c>
      <c r="F644" s="116" t="s">
        <v>829</v>
      </c>
      <c r="G644" s="119">
        <v>201.6</v>
      </c>
      <c r="H644" s="119">
        <v>12</v>
      </c>
      <c r="I644" s="119">
        <v>0</v>
      </c>
      <c r="J644" s="119">
        <v>26.4</v>
      </c>
      <c r="K644" s="119">
        <f>SUM(tbAba02[[#This Row],[Liquido]:[INSS PREST]])</f>
        <v>240</v>
      </c>
      <c r="L644" s="119">
        <v>48</v>
      </c>
      <c r="M644" s="119">
        <f>tbAba02[[#This Row],[BRUTO]]+tbAba02[[#This Row],[INSS PATR]]</f>
        <v>288</v>
      </c>
    </row>
    <row r="645" spans="2:13" x14ac:dyDescent="0.2">
      <c r="B645" s="107">
        <f t="shared" si="10"/>
        <v>636</v>
      </c>
      <c r="C645" s="108">
        <v>43701</v>
      </c>
      <c r="D645" s="114" t="s">
        <v>1055</v>
      </c>
      <c r="E645" s="118">
        <v>43701</v>
      </c>
      <c r="F645" s="116" t="s">
        <v>830</v>
      </c>
      <c r="G645" s="119">
        <v>201.6</v>
      </c>
      <c r="H645" s="119">
        <v>12</v>
      </c>
      <c r="I645" s="119">
        <v>0</v>
      </c>
      <c r="J645" s="119">
        <v>26.4</v>
      </c>
      <c r="K645" s="119">
        <f>SUM(tbAba02[[#This Row],[Liquido]:[INSS PREST]])</f>
        <v>240</v>
      </c>
      <c r="L645" s="119">
        <v>48</v>
      </c>
      <c r="M645" s="119">
        <f>tbAba02[[#This Row],[BRUTO]]+tbAba02[[#This Row],[INSS PATR]]</f>
        <v>288</v>
      </c>
    </row>
    <row r="646" spans="2:13" x14ac:dyDescent="0.2">
      <c r="B646" s="107">
        <f t="shared" si="10"/>
        <v>637</v>
      </c>
      <c r="C646" s="108">
        <v>43701</v>
      </c>
      <c r="D646" s="114" t="s">
        <v>1055</v>
      </c>
      <c r="E646" s="118">
        <v>43701</v>
      </c>
      <c r="F646" s="116" t="s">
        <v>831</v>
      </c>
      <c r="G646" s="119">
        <v>201.6</v>
      </c>
      <c r="H646" s="119">
        <v>12</v>
      </c>
      <c r="I646" s="119">
        <v>0</v>
      </c>
      <c r="J646" s="119">
        <v>26.4</v>
      </c>
      <c r="K646" s="119">
        <f>SUM(tbAba02[[#This Row],[Liquido]:[INSS PREST]])</f>
        <v>240</v>
      </c>
      <c r="L646" s="119">
        <v>48</v>
      </c>
      <c r="M646" s="119">
        <f>tbAba02[[#This Row],[BRUTO]]+tbAba02[[#This Row],[INSS PATR]]</f>
        <v>288</v>
      </c>
    </row>
    <row r="647" spans="2:13" x14ac:dyDescent="0.2">
      <c r="B647" s="107">
        <f t="shared" si="10"/>
        <v>638</v>
      </c>
      <c r="C647" s="108">
        <v>43701</v>
      </c>
      <c r="D647" s="114" t="s">
        <v>1055</v>
      </c>
      <c r="E647" s="118">
        <v>43701</v>
      </c>
      <c r="F647" s="116" t="s">
        <v>832</v>
      </c>
      <c r="G647" s="119">
        <v>201.6</v>
      </c>
      <c r="H647" s="119">
        <v>12</v>
      </c>
      <c r="I647" s="119">
        <v>0</v>
      </c>
      <c r="J647" s="119">
        <v>26.4</v>
      </c>
      <c r="K647" s="119">
        <f>SUM(tbAba02[[#This Row],[Liquido]:[INSS PREST]])</f>
        <v>240</v>
      </c>
      <c r="L647" s="119">
        <v>48</v>
      </c>
      <c r="M647" s="119">
        <f>tbAba02[[#This Row],[BRUTO]]+tbAba02[[#This Row],[INSS PATR]]</f>
        <v>288</v>
      </c>
    </row>
    <row r="648" spans="2:13" x14ac:dyDescent="0.2">
      <c r="B648" s="107">
        <f t="shared" si="10"/>
        <v>639</v>
      </c>
      <c r="C648" s="108">
        <v>43701</v>
      </c>
      <c r="D648" s="114" t="s">
        <v>1055</v>
      </c>
      <c r="E648" s="118">
        <v>43701</v>
      </c>
      <c r="F648" s="116" t="s">
        <v>833</v>
      </c>
      <c r="G648" s="119">
        <v>201.6</v>
      </c>
      <c r="H648" s="119">
        <v>12</v>
      </c>
      <c r="I648" s="119">
        <v>0</v>
      </c>
      <c r="J648" s="119">
        <v>26.4</v>
      </c>
      <c r="K648" s="119">
        <f>SUM(tbAba02[[#This Row],[Liquido]:[INSS PREST]])</f>
        <v>240</v>
      </c>
      <c r="L648" s="119">
        <v>48</v>
      </c>
      <c r="M648" s="119">
        <f>tbAba02[[#This Row],[BRUTO]]+tbAba02[[#This Row],[INSS PATR]]</f>
        <v>288</v>
      </c>
    </row>
    <row r="649" spans="2:13" x14ac:dyDescent="0.2">
      <c r="B649" s="107">
        <f t="shared" si="10"/>
        <v>640</v>
      </c>
      <c r="C649" s="108">
        <v>43701</v>
      </c>
      <c r="D649" s="114" t="s">
        <v>1055</v>
      </c>
      <c r="E649" s="118">
        <v>43701</v>
      </c>
      <c r="F649" s="116" t="s">
        <v>834</v>
      </c>
      <c r="G649" s="119">
        <v>201.6</v>
      </c>
      <c r="H649" s="119">
        <v>12</v>
      </c>
      <c r="I649" s="119">
        <v>0</v>
      </c>
      <c r="J649" s="119">
        <v>26.4</v>
      </c>
      <c r="K649" s="119">
        <f>SUM(tbAba02[[#This Row],[Liquido]:[INSS PREST]])</f>
        <v>240</v>
      </c>
      <c r="L649" s="119">
        <v>48</v>
      </c>
      <c r="M649" s="119">
        <f>tbAba02[[#This Row],[BRUTO]]+tbAba02[[#This Row],[INSS PATR]]</f>
        <v>288</v>
      </c>
    </row>
    <row r="650" spans="2:13" x14ac:dyDescent="0.2">
      <c r="B650" s="107">
        <f t="shared" si="10"/>
        <v>641</v>
      </c>
      <c r="C650" s="108">
        <v>43701</v>
      </c>
      <c r="D650" s="114" t="s">
        <v>1055</v>
      </c>
      <c r="E650" s="118">
        <v>43701</v>
      </c>
      <c r="F650" s="116" t="s">
        <v>835</v>
      </c>
      <c r="G650" s="119">
        <v>201.6</v>
      </c>
      <c r="H650" s="119">
        <v>12</v>
      </c>
      <c r="I650" s="119">
        <v>0</v>
      </c>
      <c r="J650" s="119">
        <v>26.4</v>
      </c>
      <c r="K650" s="119">
        <f>SUM(tbAba02[[#This Row],[Liquido]:[INSS PREST]])</f>
        <v>240</v>
      </c>
      <c r="L650" s="119">
        <v>48</v>
      </c>
      <c r="M650" s="119">
        <f>tbAba02[[#This Row],[BRUTO]]+tbAba02[[#This Row],[INSS PATR]]</f>
        <v>288</v>
      </c>
    </row>
    <row r="651" spans="2:13" x14ac:dyDescent="0.2">
      <c r="B651" s="107">
        <f t="shared" si="10"/>
        <v>642</v>
      </c>
      <c r="C651" s="108">
        <v>43701</v>
      </c>
      <c r="D651" s="114" t="s">
        <v>1055</v>
      </c>
      <c r="E651" s="118">
        <v>43701</v>
      </c>
      <c r="F651" s="116" t="s">
        <v>836</v>
      </c>
      <c r="G651" s="119">
        <v>201.6</v>
      </c>
      <c r="H651" s="119">
        <v>12</v>
      </c>
      <c r="I651" s="119">
        <v>0</v>
      </c>
      <c r="J651" s="119">
        <v>26.4</v>
      </c>
      <c r="K651" s="119">
        <f>SUM(tbAba02[[#This Row],[Liquido]:[INSS PREST]])</f>
        <v>240</v>
      </c>
      <c r="L651" s="119">
        <v>48</v>
      </c>
      <c r="M651" s="119">
        <f>tbAba02[[#This Row],[BRUTO]]+tbAba02[[#This Row],[INSS PATR]]</f>
        <v>288</v>
      </c>
    </row>
    <row r="652" spans="2:13" x14ac:dyDescent="0.2">
      <c r="B652" s="107">
        <f t="shared" si="10"/>
        <v>643</v>
      </c>
      <c r="C652" s="108">
        <v>43701</v>
      </c>
      <c r="D652" s="114" t="s">
        <v>1055</v>
      </c>
      <c r="E652" s="118">
        <v>43701</v>
      </c>
      <c r="F652" s="116" t="s">
        <v>837</v>
      </c>
      <c r="G652" s="119">
        <v>201.6</v>
      </c>
      <c r="H652" s="119">
        <v>12</v>
      </c>
      <c r="I652" s="119">
        <v>0</v>
      </c>
      <c r="J652" s="119">
        <v>26.4</v>
      </c>
      <c r="K652" s="119">
        <f>SUM(tbAba02[[#This Row],[Liquido]:[INSS PREST]])</f>
        <v>240</v>
      </c>
      <c r="L652" s="119">
        <v>48</v>
      </c>
      <c r="M652" s="119">
        <f>tbAba02[[#This Row],[BRUTO]]+tbAba02[[#This Row],[INSS PATR]]</f>
        <v>288</v>
      </c>
    </row>
    <row r="653" spans="2:13" x14ac:dyDescent="0.2">
      <c r="B653" s="107">
        <f t="shared" si="10"/>
        <v>644</v>
      </c>
      <c r="C653" s="108">
        <v>43701</v>
      </c>
      <c r="D653" s="114" t="s">
        <v>1055</v>
      </c>
      <c r="E653" s="118">
        <v>43701</v>
      </c>
      <c r="F653" s="116" t="s">
        <v>838</v>
      </c>
      <c r="G653" s="119">
        <v>201.6</v>
      </c>
      <c r="H653" s="119">
        <v>12</v>
      </c>
      <c r="I653" s="119">
        <v>0</v>
      </c>
      <c r="J653" s="119">
        <v>26.4</v>
      </c>
      <c r="K653" s="119">
        <f>SUM(tbAba02[[#This Row],[Liquido]:[INSS PREST]])</f>
        <v>240</v>
      </c>
      <c r="L653" s="119">
        <v>48</v>
      </c>
      <c r="M653" s="119">
        <f>tbAba02[[#This Row],[BRUTO]]+tbAba02[[#This Row],[INSS PATR]]</f>
        <v>288</v>
      </c>
    </row>
    <row r="654" spans="2:13" x14ac:dyDescent="0.2">
      <c r="B654" s="107">
        <f t="shared" si="10"/>
        <v>645</v>
      </c>
      <c r="C654" s="108">
        <v>43713</v>
      </c>
      <c r="D654" s="114" t="s">
        <v>1059</v>
      </c>
      <c r="E654" s="118">
        <v>43713</v>
      </c>
      <c r="F654" s="116" t="s">
        <v>839</v>
      </c>
      <c r="G654" s="119">
        <v>171.36</v>
      </c>
      <c r="H654" s="119">
        <v>10.199999999999999</v>
      </c>
      <c r="I654" s="119">
        <v>0</v>
      </c>
      <c r="J654" s="119">
        <v>22.44</v>
      </c>
      <c r="K654" s="119">
        <f>SUM(tbAba02[[#This Row],[Liquido]:[INSS PREST]])</f>
        <v>204</v>
      </c>
      <c r="L654" s="119">
        <v>40.799999999999997</v>
      </c>
      <c r="M654" s="119">
        <f>tbAba02[[#This Row],[BRUTO]]+tbAba02[[#This Row],[INSS PATR]]</f>
        <v>244.8</v>
      </c>
    </row>
    <row r="655" spans="2:13" x14ac:dyDescent="0.2">
      <c r="B655" s="107">
        <f t="shared" si="10"/>
        <v>646</v>
      </c>
      <c r="C655" s="108">
        <v>43704</v>
      </c>
      <c r="D655" s="114" t="s">
        <v>1055</v>
      </c>
      <c r="E655" s="118">
        <v>43704</v>
      </c>
      <c r="F655" s="116" t="s">
        <v>840</v>
      </c>
      <c r="G655" s="119">
        <v>100.8</v>
      </c>
      <c r="H655" s="119">
        <v>6</v>
      </c>
      <c r="I655" s="119">
        <v>0</v>
      </c>
      <c r="J655" s="119">
        <v>13.2</v>
      </c>
      <c r="K655" s="119">
        <f>SUM(tbAba02[[#This Row],[Liquido]:[INSS PREST]])</f>
        <v>120</v>
      </c>
      <c r="L655" s="119">
        <v>24</v>
      </c>
      <c r="M655" s="119">
        <f>tbAba02[[#This Row],[BRUTO]]+tbAba02[[#This Row],[INSS PATR]]</f>
        <v>144</v>
      </c>
    </row>
    <row r="656" spans="2:13" x14ac:dyDescent="0.2">
      <c r="B656" s="107">
        <f t="shared" si="10"/>
        <v>647</v>
      </c>
      <c r="C656" s="108">
        <v>43703</v>
      </c>
      <c r="D656" s="114" t="s">
        <v>1055</v>
      </c>
      <c r="E656" s="118">
        <v>43703</v>
      </c>
      <c r="F656" s="116" t="s">
        <v>841</v>
      </c>
      <c r="G656" s="119">
        <v>100.8</v>
      </c>
      <c r="H656" s="119">
        <v>6</v>
      </c>
      <c r="I656" s="119">
        <v>0</v>
      </c>
      <c r="J656" s="119">
        <v>13.2</v>
      </c>
      <c r="K656" s="119">
        <f>SUM(tbAba02[[#This Row],[Liquido]:[INSS PREST]])</f>
        <v>120</v>
      </c>
      <c r="L656" s="119">
        <v>24</v>
      </c>
      <c r="M656" s="119">
        <f>tbAba02[[#This Row],[BRUTO]]+tbAba02[[#This Row],[INSS PATR]]</f>
        <v>144</v>
      </c>
    </row>
    <row r="657" spans="2:13" x14ac:dyDescent="0.2">
      <c r="B657" s="107">
        <f t="shared" si="10"/>
        <v>648</v>
      </c>
      <c r="C657" s="108">
        <v>43701</v>
      </c>
      <c r="D657" s="114" t="s">
        <v>1055</v>
      </c>
      <c r="E657" s="118">
        <v>43701</v>
      </c>
      <c r="F657" s="116" t="s">
        <v>842</v>
      </c>
      <c r="G657" s="119">
        <v>201.6</v>
      </c>
      <c r="H657" s="119">
        <v>12</v>
      </c>
      <c r="I657" s="119">
        <v>0</v>
      </c>
      <c r="J657" s="119">
        <v>26.4</v>
      </c>
      <c r="K657" s="119">
        <f>SUM(tbAba02[[#This Row],[Liquido]:[INSS PREST]])</f>
        <v>240</v>
      </c>
      <c r="L657" s="119">
        <v>48</v>
      </c>
      <c r="M657" s="119">
        <f>tbAba02[[#This Row],[BRUTO]]+tbAba02[[#This Row],[INSS PATR]]</f>
        <v>288</v>
      </c>
    </row>
    <row r="658" spans="2:13" x14ac:dyDescent="0.2">
      <c r="B658" s="107">
        <f t="shared" si="10"/>
        <v>649</v>
      </c>
      <c r="C658" s="108">
        <v>43704</v>
      </c>
      <c r="D658" s="114" t="s">
        <v>1059</v>
      </c>
      <c r="E658" s="118">
        <v>43704</v>
      </c>
      <c r="F658" s="116" t="s">
        <v>843</v>
      </c>
      <c r="G658" s="119">
        <v>85.68</v>
      </c>
      <c r="H658" s="119">
        <v>5.0999999999999996</v>
      </c>
      <c r="I658" s="119">
        <v>0</v>
      </c>
      <c r="J658" s="119">
        <v>11.22</v>
      </c>
      <c r="K658" s="119">
        <f>SUM(tbAba02[[#This Row],[Liquido]:[INSS PREST]])</f>
        <v>102</v>
      </c>
      <c r="L658" s="119">
        <v>20.399999999999999</v>
      </c>
      <c r="M658" s="119">
        <f>tbAba02[[#This Row],[BRUTO]]+tbAba02[[#This Row],[INSS PATR]]</f>
        <v>122.4</v>
      </c>
    </row>
    <row r="659" spans="2:13" x14ac:dyDescent="0.2">
      <c r="B659" s="107">
        <f t="shared" si="10"/>
        <v>650</v>
      </c>
      <c r="C659" s="108">
        <v>43713</v>
      </c>
      <c r="D659" s="114" t="s">
        <v>1055</v>
      </c>
      <c r="E659" s="118">
        <v>43713</v>
      </c>
      <c r="F659" s="116" t="s">
        <v>844</v>
      </c>
      <c r="G659" s="119">
        <v>201.6</v>
      </c>
      <c r="H659" s="119">
        <v>12</v>
      </c>
      <c r="I659" s="119">
        <v>0</v>
      </c>
      <c r="J659" s="119">
        <v>26.4</v>
      </c>
      <c r="K659" s="119">
        <f>SUM(tbAba02[[#This Row],[Liquido]:[INSS PREST]])</f>
        <v>240</v>
      </c>
      <c r="L659" s="119">
        <v>48</v>
      </c>
      <c r="M659" s="119">
        <f>tbAba02[[#This Row],[BRUTO]]+tbAba02[[#This Row],[INSS PATR]]</f>
        <v>288</v>
      </c>
    </row>
    <row r="660" spans="2:13" x14ac:dyDescent="0.2">
      <c r="B660" s="107">
        <f t="shared" si="10"/>
        <v>651</v>
      </c>
      <c r="C660" s="108">
        <v>43713</v>
      </c>
      <c r="D660" s="114" t="s">
        <v>1055</v>
      </c>
      <c r="E660" s="118">
        <v>43713</v>
      </c>
      <c r="F660" s="116" t="s">
        <v>845</v>
      </c>
      <c r="G660" s="119">
        <v>100.8</v>
      </c>
      <c r="H660" s="119">
        <v>6</v>
      </c>
      <c r="I660" s="119">
        <v>0</v>
      </c>
      <c r="J660" s="119">
        <v>13.2</v>
      </c>
      <c r="K660" s="119">
        <f>SUM(tbAba02[[#This Row],[Liquido]:[INSS PREST]])</f>
        <v>120</v>
      </c>
      <c r="L660" s="119">
        <v>24</v>
      </c>
      <c r="M660" s="119">
        <f>tbAba02[[#This Row],[BRUTO]]+tbAba02[[#This Row],[INSS PATR]]</f>
        <v>144</v>
      </c>
    </row>
    <row r="661" spans="2:13" x14ac:dyDescent="0.2">
      <c r="B661" s="107">
        <f t="shared" si="10"/>
        <v>652</v>
      </c>
      <c r="C661" s="108">
        <v>43708</v>
      </c>
      <c r="D661" s="114" t="s">
        <v>1055</v>
      </c>
      <c r="E661" s="118">
        <v>43708</v>
      </c>
      <c r="F661" s="116" t="s">
        <v>846</v>
      </c>
      <c r="G661" s="119">
        <v>100.8</v>
      </c>
      <c r="H661" s="119">
        <v>6</v>
      </c>
      <c r="I661" s="119">
        <v>0</v>
      </c>
      <c r="J661" s="119">
        <v>13.2</v>
      </c>
      <c r="K661" s="119">
        <f>SUM(tbAba02[[#This Row],[Liquido]:[INSS PREST]])</f>
        <v>120</v>
      </c>
      <c r="L661" s="119">
        <v>24</v>
      </c>
      <c r="M661" s="119">
        <f>tbAba02[[#This Row],[BRUTO]]+tbAba02[[#This Row],[INSS PATR]]</f>
        <v>144</v>
      </c>
    </row>
    <row r="662" spans="2:13" x14ac:dyDescent="0.2">
      <c r="B662" s="107">
        <f t="shared" si="10"/>
        <v>653</v>
      </c>
      <c r="C662" s="108">
        <v>43703</v>
      </c>
      <c r="D662" s="114" t="s">
        <v>1055</v>
      </c>
      <c r="E662" s="118">
        <v>43703</v>
      </c>
      <c r="F662" s="116" t="s">
        <v>847</v>
      </c>
      <c r="G662" s="119">
        <v>100.8</v>
      </c>
      <c r="H662" s="119">
        <v>6</v>
      </c>
      <c r="I662" s="119">
        <v>0</v>
      </c>
      <c r="J662" s="119">
        <v>13.2</v>
      </c>
      <c r="K662" s="119">
        <f>SUM(tbAba02[[#This Row],[Liquido]:[INSS PREST]])</f>
        <v>120</v>
      </c>
      <c r="L662" s="119">
        <v>24</v>
      </c>
      <c r="M662" s="119">
        <f>tbAba02[[#This Row],[BRUTO]]+tbAba02[[#This Row],[INSS PATR]]</f>
        <v>144</v>
      </c>
    </row>
    <row r="663" spans="2:13" x14ac:dyDescent="0.2">
      <c r="B663" s="107">
        <f t="shared" si="10"/>
        <v>654</v>
      </c>
      <c r="C663" s="108">
        <v>43701</v>
      </c>
      <c r="D663" s="114" t="s">
        <v>1055</v>
      </c>
      <c r="E663" s="118">
        <v>43701</v>
      </c>
      <c r="F663" s="116" t="s">
        <v>848</v>
      </c>
      <c r="G663" s="119">
        <v>201.6</v>
      </c>
      <c r="H663" s="119">
        <v>12</v>
      </c>
      <c r="I663" s="119">
        <v>0</v>
      </c>
      <c r="J663" s="119">
        <v>26.4</v>
      </c>
      <c r="K663" s="119">
        <f>SUM(tbAba02[[#This Row],[Liquido]:[INSS PREST]])</f>
        <v>240</v>
      </c>
      <c r="L663" s="119">
        <v>48</v>
      </c>
      <c r="M663" s="119">
        <f>tbAba02[[#This Row],[BRUTO]]+tbAba02[[#This Row],[INSS PATR]]</f>
        <v>288</v>
      </c>
    </row>
    <row r="664" spans="2:13" x14ac:dyDescent="0.2">
      <c r="B664" s="107">
        <f t="shared" si="10"/>
        <v>655</v>
      </c>
      <c r="C664" s="108">
        <v>43724</v>
      </c>
      <c r="D664" s="114" t="s">
        <v>1055</v>
      </c>
      <c r="E664" s="118">
        <v>43724</v>
      </c>
      <c r="F664" s="116" t="s">
        <v>849</v>
      </c>
      <c r="G664" s="119">
        <v>100.8</v>
      </c>
      <c r="H664" s="119">
        <v>6</v>
      </c>
      <c r="I664" s="119">
        <v>0</v>
      </c>
      <c r="J664" s="119">
        <v>13.2</v>
      </c>
      <c r="K664" s="119">
        <f>SUM(tbAba02[[#This Row],[Liquido]:[INSS PREST]])</f>
        <v>120</v>
      </c>
      <c r="L664" s="119">
        <v>24</v>
      </c>
      <c r="M664" s="119">
        <f>tbAba02[[#This Row],[BRUTO]]+tbAba02[[#This Row],[INSS PATR]]</f>
        <v>144</v>
      </c>
    </row>
    <row r="665" spans="2:13" x14ac:dyDescent="0.2">
      <c r="B665" s="107">
        <f t="shared" si="10"/>
        <v>656</v>
      </c>
      <c r="C665" s="108">
        <v>43713</v>
      </c>
      <c r="D665" s="114" t="s">
        <v>1055</v>
      </c>
      <c r="E665" s="118">
        <v>43713</v>
      </c>
      <c r="F665" s="116" t="s">
        <v>850</v>
      </c>
      <c r="G665" s="119">
        <v>100.8</v>
      </c>
      <c r="H665" s="119">
        <v>6</v>
      </c>
      <c r="I665" s="119">
        <v>0</v>
      </c>
      <c r="J665" s="119">
        <v>13.2</v>
      </c>
      <c r="K665" s="119">
        <f>SUM(tbAba02[[#This Row],[Liquido]:[INSS PREST]])</f>
        <v>120</v>
      </c>
      <c r="L665" s="119">
        <v>24</v>
      </c>
      <c r="M665" s="119">
        <f>tbAba02[[#This Row],[BRUTO]]+tbAba02[[#This Row],[INSS PATR]]</f>
        <v>144</v>
      </c>
    </row>
    <row r="666" spans="2:13" x14ac:dyDescent="0.2">
      <c r="B666" s="107">
        <f t="shared" si="10"/>
        <v>657</v>
      </c>
      <c r="C666" s="108">
        <v>43713</v>
      </c>
      <c r="D666" s="114" t="s">
        <v>1055</v>
      </c>
      <c r="E666" s="118">
        <v>43713</v>
      </c>
      <c r="F666" s="116" t="s">
        <v>851</v>
      </c>
      <c r="G666" s="119">
        <v>100.8</v>
      </c>
      <c r="H666" s="119">
        <v>6</v>
      </c>
      <c r="I666" s="119">
        <v>0</v>
      </c>
      <c r="J666" s="119">
        <v>13.2</v>
      </c>
      <c r="K666" s="119">
        <f>SUM(tbAba02[[#This Row],[Liquido]:[INSS PREST]])</f>
        <v>120</v>
      </c>
      <c r="L666" s="119">
        <v>24</v>
      </c>
      <c r="M666" s="119">
        <f>tbAba02[[#This Row],[BRUTO]]+tbAba02[[#This Row],[INSS PATR]]</f>
        <v>144</v>
      </c>
    </row>
    <row r="667" spans="2:13" x14ac:dyDescent="0.2">
      <c r="B667" s="107">
        <f t="shared" si="10"/>
        <v>658</v>
      </c>
      <c r="C667" s="108">
        <v>43705</v>
      </c>
      <c r="D667" s="114" t="s">
        <v>1055</v>
      </c>
      <c r="E667" s="118">
        <v>43705</v>
      </c>
      <c r="F667" s="116" t="s">
        <v>852</v>
      </c>
      <c r="G667" s="119">
        <v>100.8</v>
      </c>
      <c r="H667" s="119">
        <v>6</v>
      </c>
      <c r="I667" s="119">
        <v>0</v>
      </c>
      <c r="J667" s="119">
        <v>13.2</v>
      </c>
      <c r="K667" s="119">
        <f>SUM(tbAba02[[#This Row],[Liquido]:[INSS PREST]])</f>
        <v>120</v>
      </c>
      <c r="L667" s="119">
        <v>24</v>
      </c>
      <c r="M667" s="119">
        <f>tbAba02[[#This Row],[BRUTO]]+tbAba02[[#This Row],[INSS PATR]]</f>
        <v>144</v>
      </c>
    </row>
    <row r="668" spans="2:13" x14ac:dyDescent="0.2">
      <c r="B668" s="107">
        <f t="shared" si="10"/>
        <v>659</v>
      </c>
      <c r="C668" s="108">
        <v>43707</v>
      </c>
      <c r="D668" s="114" t="s">
        <v>1055</v>
      </c>
      <c r="E668" s="118">
        <v>43707</v>
      </c>
      <c r="F668" s="116" t="s">
        <v>853</v>
      </c>
      <c r="G668" s="119">
        <v>100.8</v>
      </c>
      <c r="H668" s="119">
        <v>6</v>
      </c>
      <c r="I668" s="119">
        <v>0</v>
      </c>
      <c r="J668" s="119">
        <v>13.2</v>
      </c>
      <c r="K668" s="119">
        <f>SUM(tbAba02[[#This Row],[Liquido]:[INSS PREST]])</f>
        <v>120</v>
      </c>
      <c r="L668" s="119">
        <v>24</v>
      </c>
      <c r="M668" s="119">
        <f>tbAba02[[#This Row],[BRUTO]]+tbAba02[[#This Row],[INSS PATR]]</f>
        <v>144</v>
      </c>
    </row>
    <row r="669" spans="2:13" x14ac:dyDescent="0.2">
      <c r="B669" s="107">
        <f t="shared" si="10"/>
        <v>660</v>
      </c>
      <c r="C669" s="108">
        <v>43708</v>
      </c>
      <c r="D669" s="114" t="s">
        <v>1060</v>
      </c>
      <c r="E669" s="118">
        <v>43708</v>
      </c>
      <c r="F669" s="116" t="s">
        <v>854</v>
      </c>
      <c r="G669" s="119">
        <v>504</v>
      </c>
      <c r="H669" s="119">
        <v>30</v>
      </c>
      <c r="I669" s="119">
        <v>0</v>
      </c>
      <c r="J669" s="119">
        <v>66</v>
      </c>
      <c r="K669" s="119">
        <f>SUM(tbAba02[[#This Row],[Liquido]:[INSS PREST]])</f>
        <v>600</v>
      </c>
      <c r="L669" s="119">
        <v>120</v>
      </c>
      <c r="M669" s="119">
        <f>tbAba02[[#This Row],[BRUTO]]+tbAba02[[#This Row],[INSS PATR]]</f>
        <v>720</v>
      </c>
    </row>
    <row r="670" spans="2:13" x14ac:dyDescent="0.2">
      <c r="B670" s="107">
        <f t="shared" si="10"/>
        <v>661</v>
      </c>
      <c r="C670" s="108">
        <v>43707</v>
      </c>
      <c r="D670" s="114" t="s">
        <v>1055</v>
      </c>
      <c r="E670" s="118">
        <v>43707</v>
      </c>
      <c r="F670" s="116" t="s">
        <v>855</v>
      </c>
      <c r="G670" s="119">
        <v>100.8</v>
      </c>
      <c r="H670" s="119">
        <v>6</v>
      </c>
      <c r="I670" s="119">
        <v>0</v>
      </c>
      <c r="J670" s="119">
        <v>13.2</v>
      </c>
      <c r="K670" s="119">
        <f>SUM(tbAba02[[#This Row],[Liquido]:[INSS PREST]])</f>
        <v>120</v>
      </c>
      <c r="L670" s="119">
        <v>24</v>
      </c>
      <c r="M670" s="119">
        <f>tbAba02[[#This Row],[BRUTO]]+tbAba02[[#This Row],[INSS PATR]]</f>
        <v>144</v>
      </c>
    </row>
    <row r="671" spans="2:13" x14ac:dyDescent="0.2">
      <c r="B671" s="107">
        <f t="shared" si="10"/>
        <v>662</v>
      </c>
      <c r="C671" s="108">
        <v>43708</v>
      </c>
      <c r="D671" s="114" t="s">
        <v>1055</v>
      </c>
      <c r="E671" s="118">
        <v>43708</v>
      </c>
      <c r="F671" s="116" t="s">
        <v>856</v>
      </c>
      <c r="G671" s="119">
        <v>201.6</v>
      </c>
      <c r="H671" s="119">
        <v>12</v>
      </c>
      <c r="I671" s="119">
        <v>0</v>
      </c>
      <c r="J671" s="119">
        <v>26.4</v>
      </c>
      <c r="K671" s="119">
        <f>SUM(tbAba02[[#This Row],[Liquido]:[INSS PREST]])</f>
        <v>240</v>
      </c>
      <c r="L671" s="119">
        <v>48</v>
      </c>
      <c r="M671" s="119">
        <f>tbAba02[[#This Row],[BRUTO]]+tbAba02[[#This Row],[INSS PATR]]</f>
        <v>288</v>
      </c>
    </row>
    <row r="672" spans="2:13" x14ac:dyDescent="0.2">
      <c r="B672" s="107">
        <f t="shared" si="10"/>
        <v>663</v>
      </c>
      <c r="C672" s="108">
        <v>43701</v>
      </c>
      <c r="D672" s="114" t="s">
        <v>1058</v>
      </c>
      <c r="E672" s="118">
        <v>43701</v>
      </c>
      <c r="F672" s="116" t="s">
        <v>857</v>
      </c>
      <c r="G672" s="119">
        <v>126</v>
      </c>
      <c r="H672" s="119">
        <v>7.5</v>
      </c>
      <c r="I672" s="119">
        <v>0</v>
      </c>
      <c r="J672" s="119">
        <v>16.5</v>
      </c>
      <c r="K672" s="119">
        <f>SUM(tbAba02[[#This Row],[Liquido]:[INSS PREST]])</f>
        <v>150</v>
      </c>
      <c r="L672" s="119">
        <v>30</v>
      </c>
      <c r="M672" s="119">
        <f>tbAba02[[#This Row],[BRUTO]]+tbAba02[[#This Row],[INSS PATR]]</f>
        <v>180</v>
      </c>
    </row>
    <row r="673" spans="2:13" x14ac:dyDescent="0.2">
      <c r="B673" s="107">
        <f t="shared" si="10"/>
        <v>664</v>
      </c>
      <c r="C673" s="108">
        <v>43700</v>
      </c>
      <c r="D673" s="114" t="s">
        <v>1052</v>
      </c>
      <c r="E673" s="118">
        <v>43700</v>
      </c>
      <c r="F673" s="116" t="s">
        <v>858</v>
      </c>
      <c r="G673" s="119">
        <v>85.68</v>
      </c>
      <c r="H673" s="119">
        <v>5.0999999999999996</v>
      </c>
      <c r="I673" s="119">
        <v>0</v>
      </c>
      <c r="J673" s="119">
        <v>11.22</v>
      </c>
      <c r="K673" s="119">
        <f>SUM(tbAba02[[#This Row],[Liquido]:[INSS PREST]])</f>
        <v>102</v>
      </c>
      <c r="L673" s="119">
        <v>20.399999999999999</v>
      </c>
      <c r="M673" s="119">
        <f>tbAba02[[#This Row],[BRUTO]]+tbAba02[[#This Row],[INSS PATR]]</f>
        <v>122.4</v>
      </c>
    </row>
    <row r="674" spans="2:13" x14ac:dyDescent="0.2">
      <c r="B674" s="107">
        <f t="shared" si="10"/>
        <v>665</v>
      </c>
      <c r="C674" s="108">
        <v>43704</v>
      </c>
      <c r="D674" s="114" t="s">
        <v>1052</v>
      </c>
      <c r="E674" s="118">
        <v>43704</v>
      </c>
      <c r="F674" s="116" t="s">
        <v>859</v>
      </c>
      <c r="G674" s="119">
        <v>85.68</v>
      </c>
      <c r="H674" s="119">
        <v>5.0999999999999996</v>
      </c>
      <c r="I674" s="119">
        <v>0</v>
      </c>
      <c r="J674" s="119">
        <v>11.22</v>
      </c>
      <c r="K674" s="119">
        <f>SUM(tbAba02[[#This Row],[Liquido]:[INSS PREST]])</f>
        <v>102</v>
      </c>
      <c r="L674" s="119">
        <v>20.399999999999999</v>
      </c>
      <c r="M674" s="119">
        <f>tbAba02[[#This Row],[BRUTO]]+tbAba02[[#This Row],[INSS PATR]]</f>
        <v>122.4</v>
      </c>
    </row>
    <row r="675" spans="2:13" x14ac:dyDescent="0.2">
      <c r="B675" s="107">
        <f t="shared" si="10"/>
        <v>666</v>
      </c>
      <c r="C675" s="108">
        <v>43717</v>
      </c>
      <c r="D675" s="114" t="s">
        <v>1055</v>
      </c>
      <c r="E675" s="118">
        <v>43717</v>
      </c>
      <c r="F675" s="116" t="s">
        <v>860</v>
      </c>
      <c r="G675" s="119">
        <v>201.6</v>
      </c>
      <c r="H675" s="119">
        <v>12</v>
      </c>
      <c r="I675" s="119">
        <v>0</v>
      </c>
      <c r="J675" s="119">
        <v>26.4</v>
      </c>
      <c r="K675" s="119">
        <f>SUM(tbAba02[[#This Row],[Liquido]:[INSS PREST]])</f>
        <v>240</v>
      </c>
      <c r="L675" s="119">
        <v>48</v>
      </c>
      <c r="M675" s="119">
        <f>tbAba02[[#This Row],[BRUTO]]+tbAba02[[#This Row],[INSS PATR]]</f>
        <v>288</v>
      </c>
    </row>
    <row r="676" spans="2:13" x14ac:dyDescent="0.2">
      <c r="B676" s="107">
        <f t="shared" si="10"/>
        <v>667</v>
      </c>
      <c r="C676" s="108">
        <v>43708</v>
      </c>
      <c r="D676" s="114" t="s">
        <v>1059</v>
      </c>
      <c r="E676" s="118">
        <v>43708</v>
      </c>
      <c r="F676" s="116" t="s">
        <v>861</v>
      </c>
      <c r="G676" s="119">
        <v>85.68</v>
      </c>
      <c r="H676" s="119">
        <v>5.0999999999999996</v>
      </c>
      <c r="I676" s="119">
        <v>0</v>
      </c>
      <c r="J676" s="119">
        <v>11.22</v>
      </c>
      <c r="K676" s="119">
        <f>SUM(tbAba02[[#This Row],[Liquido]:[INSS PREST]])</f>
        <v>102</v>
      </c>
      <c r="L676" s="119">
        <v>20.399999999999999</v>
      </c>
      <c r="M676" s="119">
        <f>tbAba02[[#This Row],[BRUTO]]+tbAba02[[#This Row],[INSS PATR]]</f>
        <v>122.4</v>
      </c>
    </row>
    <row r="677" spans="2:13" x14ac:dyDescent="0.2">
      <c r="B677" s="107">
        <f t="shared" si="10"/>
        <v>668</v>
      </c>
      <c r="C677" s="108">
        <v>43714</v>
      </c>
      <c r="D677" s="114" t="s">
        <v>1056</v>
      </c>
      <c r="E677" s="118">
        <v>43714</v>
      </c>
      <c r="F677" s="116" t="s">
        <v>862</v>
      </c>
      <c r="G677" s="119">
        <v>151.19999999999999</v>
      </c>
      <c r="H677" s="119">
        <v>9</v>
      </c>
      <c r="I677" s="119">
        <v>0</v>
      </c>
      <c r="J677" s="119">
        <v>19.8</v>
      </c>
      <c r="K677" s="119">
        <f>SUM(tbAba02[[#This Row],[Liquido]:[INSS PREST]])</f>
        <v>180</v>
      </c>
      <c r="L677" s="119">
        <v>36</v>
      </c>
      <c r="M677" s="119">
        <f>tbAba02[[#This Row],[BRUTO]]+tbAba02[[#This Row],[INSS PATR]]</f>
        <v>216</v>
      </c>
    </row>
    <row r="678" spans="2:13" x14ac:dyDescent="0.2">
      <c r="B678" s="107">
        <f t="shared" si="10"/>
        <v>669</v>
      </c>
      <c r="C678" s="108">
        <v>43714</v>
      </c>
      <c r="D678" s="114" t="s">
        <v>1056</v>
      </c>
      <c r="E678" s="118">
        <v>43714</v>
      </c>
      <c r="F678" s="116" t="s">
        <v>863</v>
      </c>
      <c r="G678" s="119">
        <v>151.19999999999999</v>
      </c>
      <c r="H678" s="119">
        <v>9</v>
      </c>
      <c r="I678" s="119">
        <v>0</v>
      </c>
      <c r="J678" s="119">
        <v>19.8</v>
      </c>
      <c r="K678" s="119">
        <f>SUM(tbAba02[[#This Row],[Liquido]:[INSS PREST]])</f>
        <v>180</v>
      </c>
      <c r="L678" s="119">
        <v>36</v>
      </c>
      <c r="M678" s="119">
        <f>tbAba02[[#This Row],[BRUTO]]+tbAba02[[#This Row],[INSS PATR]]</f>
        <v>216</v>
      </c>
    </row>
    <row r="679" spans="2:13" x14ac:dyDescent="0.2">
      <c r="B679" s="107">
        <f t="shared" si="10"/>
        <v>670</v>
      </c>
      <c r="C679" s="108">
        <v>43714</v>
      </c>
      <c r="D679" s="114" t="s">
        <v>1055</v>
      </c>
      <c r="E679" s="118">
        <v>43714</v>
      </c>
      <c r="F679" s="116" t="s">
        <v>864</v>
      </c>
      <c r="G679" s="119">
        <v>201.6</v>
      </c>
      <c r="H679" s="119">
        <v>12</v>
      </c>
      <c r="I679" s="119">
        <v>0</v>
      </c>
      <c r="J679" s="119">
        <v>26.4</v>
      </c>
      <c r="K679" s="119">
        <f>SUM(tbAba02[[#This Row],[Liquido]:[INSS PREST]])</f>
        <v>240</v>
      </c>
      <c r="L679" s="119">
        <v>48</v>
      </c>
      <c r="M679" s="119">
        <f>tbAba02[[#This Row],[BRUTO]]+tbAba02[[#This Row],[INSS PATR]]</f>
        <v>288</v>
      </c>
    </row>
    <row r="680" spans="2:13" x14ac:dyDescent="0.2">
      <c r="B680" s="107">
        <f t="shared" si="10"/>
        <v>671</v>
      </c>
      <c r="C680" s="108">
        <v>43714</v>
      </c>
      <c r="D680" s="114" t="s">
        <v>1055</v>
      </c>
      <c r="E680" s="118">
        <v>43714</v>
      </c>
      <c r="F680" s="116" t="s">
        <v>865</v>
      </c>
      <c r="G680" s="119">
        <v>201.6</v>
      </c>
      <c r="H680" s="119">
        <v>12</v>
      </c>
      <c r="I680" s="119">
        <v>0</v>
      </c>
      <c r="J680" s="119">
        <v>26.4</v>
      </c>
      <c r="K680" s="119">
        <f>SUM(tbAba02[[#This Row],[Liquido]:[INSS PREST]])</f>
        <v>240</v>
      </c>
      <c r="L680" s="119">
        <v>48</v>
      </c>
      <c r="M680" s="119">
        <f>tbAba02[[#This Row],[BRUTO]]+tbAba02[[#This Row],[INSS PATR]]</f>
        <v>288</v>
      </c>
    </row>
    <row r="681" spans="2:13" x14ac:dyDescent="0.2">
      <c r="B681" s="107">
        <f t="shared" si="10"/>
        <v>672</v>
      </c>
      <c r="C681" s="108">
        <v>43703</v>
      </c>
      <c r="D681" s="114" t="s">
        <v>1055</v>
      </c>
      <c r="E681" s="118">
        <v>43703</v>
      </c>
      <c r="F681" s="116" t="s">
        <v>866</v>
      </c>
      <c r="G681" s="119">
        <v>100.8</v>
      </c>
      <c r="H681" s="119">
        <v>6</v>
      </c>
      <c r="I681" s="119">
        <v>0</v>
      </c>
      <c r="J681" s="119">
        <v>13.2</v>
      </c>
      <c r="K681" s="119">
        <f>SUM(tbAba02[[#This Row],[Liquido]:[INSS PREST]])</f>
        <v>120</v>
      </c>
      <c r="L681" s="119">
        <v>24</v>
      </c>
      <c r="M681" s="119">
        <f>tbAba02[[#This Row],[BRUTO]]+tbAba02[[#This Row],[INSS PATR]]</f>
        <v>144</v>
      </c>
    </row>
    <row r="682" spans="2:13" x14ac:dyDescent="0.2">
      <c r="B682" s="107">
        <f t="shared" si="10"/>
        <v>673</v>
      </c>
      <c r="C682" s="108">
        <v>43708</v>
      </c>
      <c r="D682" s="114" t="s">
        <v>1055</v>
      </c>
      <c r="E682" s="118">
        <v>43708</v>
      </c>
      <c r="F682" s="116" t="s">
        <v>867</v>
      </c>
      <c r="G682" s="119">
        <v>100.8</v>
      </c>
      <c r="H682" s="119">
        <v>6</v>
      </c>
      <c r="I682" s="119">
        <v>0</v>
      </c>
      <c r="J682" s="119">
        <v>13.2</v>
      </c>
      <c r="K682" s="119">
        <f>SUM(tbAba02[[#This Row],[Liquido]:[INSS PREST]])</f>
        <v>120</v>
      </c>
      <c r="L682" s="119">
        <v>24</v>
      </c>
      <c r="M682" s="119">
        <f>tbAba02[[#This Row],[BRUTO]]+tbAba02[[#This Row],[INSS PATR]]</f>
        <v>144</v>
      </c>
    </row>
    <row r="683" spans="2:13" x14ac:dyDescent="0.2">
      <c r="B683" s="107">
        <f t="shared" si="10"/>
        <v>674</v>
      </c>
      <c r="C683" s="108">
        <v>43701</v>
      </c>
      <c r="D683" s="114" t="s">
        <v>1055</v>
      </c>
      <c r="E683" s="118">
        <v>43701</v>
      </c>
      <c r="F683" s="116" t="s">
        <v>868</v>
      </c>
      <c r="G683" s="119">
        <v>100.8</v>
      </c>
      <c r="H683" s="119">
        <v>6</v>
      </c>
      <c r="I683" s="119">
        <v>0</v>
      </c>
      <c r="J683" s="119">
        <v>13.2</v>
      </c>
      <c r="K683" s="119">
        <f>SUM(tbAba02[[#This Row],[Liquido]:[INSS PREST]])</f>
        <v>120</v>
      </c>
      <c r="L683" s="119">
        <v>24</v>
      </c>
      <c r="M683" s="119">
        <f>tbAba02[[#This Row],[BRUTO]]+tbAba02[[#This Row],[INSS PATR]]</f>
        <v>144</v>
      </c>
    </row>
    <row r="684" spans="2:13" x14ac:dyDescent="0.2">
      <c r="B684" s="107">
        <f t="shared" si="10"/>
        <v>675</v>
      </c>
      <c r="C684" s="108">
        <v>43714</v>
      </c>
      <c r="D684" s="114" t="s">
        <v>1055</v>
      </c>
      <c r="E684" s="118">
        <v>43714</v>
      </c>
      <c r="F684" s="116" t="s">
        <v>869</v>
      </c>
      <c r="G684" s="119">
        <v>100.8</v>
      </c>
      <c r="H684" s="119">
        <v>6</v>
      </c>
      <c r="I684" s="119">
        <v>0</v>
      </c>
      <c r="J684" s="119">
        <v>13.2</v>
      </c>
      <c r="K684" s="119">
        <f>SUM(tbAba02[[#This Row],[Liquido]:[INSS PREST]])</f>
        <v>120</v>
      </c>
      <c r="L684" s="119">
        <v>24</v>
      </c>
      <c r="M684" s="119">
        <f>tbAba02[[#This Row],[BRUTO]]+tbAba02[[#This Row],[INSS PATR]]</f>
        <v>144</v>
      </c>
    </row>
    <row r="685" spans="2:13" x14ac:dyDescent="0.2">
      <c r="B685" s="107">
        <f t="shared" si="10"/>
        <v>676</v>
      </c>
      <c r="C685" s="108">
        <v>43714</v>
      </c>
      <c r="D685" s="114" t="s">
        <v>1055</v>
      </c>
      <c r="E685" s="118">
        <v>43714</v>
      </c>
      <c r="F685" s="116" t="s">
        <v>870</v>
      </c>
      <c r="G685" s="119">
        <v>100.8</v>
      </c>
      <c r="H685" s="119">
        <v>6</v>
      </c>
      <c r="I685" s="119">
        <v>0</v>
      </c>
      <c r="J685" s="119">
        <v>13.2</v>
      </c>
      <c r="K685" s="119">
        <f>SUM(tbAba02[[#This Row],[Liquido]:[INSS PREST]])</f>
        <v>120</v>
      </c>
      <c r="L685" s="119">
        <v>24</v>
      </c>
      <c r="M685" s="119">
        <f>tbAba02[[#This Row],[BRUTO]]+tbAba02[[#This Row],[INSS PATR]]</f>
        <v>144</v>
      </c>
    </row>
    <row r="686" spans="2:13" x14ac:dyDescent="0.2">
      <c r="B686" s="107">
        <f t="shared" si="10"/>
        <v>677</v>
      </c>
      <c r="C686" s="108">
        <v>43714</v>
      </c>
      <c r="D686" s="114" t="s">
        <v>1055</v>
      </c>
      <c r="E686" s="118">
        <v>43714</v>
      </c>
      <c r="F686" s="116" t="s">
        <v>871</v>
      </c>
      <c r="G686" s="119">
        <v>100.8</v>
      </c>
      <c r="H686" s="119">
        <v>6</v>
      </c>
      <c r="I686" s="119">
        <v>0</v>
      </c>
      <c r="J686" s="119">
        <v>13.2</v>
      </c>
      <c r="K686" s="119">
        <f>SUM(tbAba02[[#This Row],[Liquido]:[INSS PREST]])</f>
        <v>120</v>
      </c>
      <c r="L686" s="119">
        <v>24</v>
      </c>
      <c r="M686" s="119">
        <f>tbAba02[[#This Row],[BRUTO]]+tbAba02[[#This Row],[INSS PATR]]</f>
        <v>144</v>
      </c>
    </row>
    <row r="687" spans="2:13" x14ac:dyDescent="0.2">
      <c r="B687" s="107">
        <f t="shared" ref="B687:B750" si="11">IF(ISNUMBER(B686),B686+1,1)</f>
        <v>678</v>
      </c>
      <c r="C687" s="108">
        <v>43714</v>
      </c>
      <c r="D687" s="114" t="s">
        <v>1055</v>
      </c>
      <c r="E687" s="118">
        <v>43714</v>
      </c>
      <c r="F687" s="116" t="s">
        <v>872</v>
      </c>
      <c r="G687" s="119">
        <v>100.8</v>
      </c>
      <c r="H687" s="119">
        <v>6</v>
      </c>
      <c r="I687" s="119">
        <v>0</v>
      </c>
      <c r="J687" s="119">
        <v>13.2</v>
      </c>
      <c r="K687" s="119">
        <f>SUM(tbAba02[[#This Row],[Liquido]:[INSS PREST]])</f>
        <v>120</v>
      </c>
      <c r="L687" s="119">
        <v>24</v>
      </c>
      <c r="M687" s="119">
        <f>tbAba02[[#This Row],[BRUTO]]+tbAba02[[#This Row],[INSS PATR]]</f>
        <v>144</v>
      </c>
    </row>
    <row r="688" spans="2:13" x14ac:dyDescent="0.2">
      <c r="B688" s="107">
        <f t="shared" si="11"/>
        <v>679</v>
      </c>
      <c r="C688" s="108">
        <v>43714</v>
      </c>
      <c r="D688" s="114" t="s">
        <v>1055</v>
      </c>
      <c r="E688" s="118">
        <v>43714</v>
      </c>
      <c r="F688" s="116" t="s">
        <v>873</v>
      </c>
      <c r="G688" s="119">
        <v>100.8</v>
      </c>
      <c r="H688" s="119">
        <v>6</v>
      </c>
      <c r="I688" s="119">
        <v>0</v>
      </c>
      <c r="J688" s="119">
        <v>13.2</v>
      </c>
      <c r="K688" s="119">
        <f>SUM(tbAba02[[#This Row],[Liquido]:[INSS PREST]])</f>
        <v>120</v>
      </c>
      <c r="L688" s="119">
        <v>24</v>
      </c>
      <c r="M688" s="119">
        <f>tbAba02[[#This Row],[BRUTO]]+tbAba02[[#This Row],[INSS PATR]]</f>
        <v>144</v>
      </c>
    </row>
    <row r="689" spans="2:13" x14ac:dyDescent="0.2">
      <c r="B689" s="107">
        <f t="shared" si="11"/>
        <v>680</v>
      </c>
      <c r="C689" s="108">
        <v>43706</v>
      </c>
      <c r="D689" s="114" t="s">
        <v>1055</v>
      </c>
      <c r="E689" s="118">
        <v>43706</v>
      </c>
      <c r="F689" s="116" t="s">
        <v>874</v>
      </c>
      <c r="G689" s="119">
        <v>100.8</v>
      </c>
      <c r="H689" s="119">
        <v>6</v>
      </c>
      <c r="I689" s="119">
        <v>0</v>
      </c>
      <c r="J689" s="119">
        <v>13.2</v>
      </c>
      <c r="K689" s="119">
        <f>SUM(tbAba02[[#This Row],[Liquido]:[INSS PREST]])</f>
        <v>120</v>
      </c>
      <c r="L689" s="119">
        <v>24</v>
      </c>
      <c r="M689" s="119">
        <f>tbAba02[[#This Row],[BRUTO]]+tbAba02[[#This Row],[INSS PATR]]</f>
        <v>144</v>
      </c>
    </row>
    <row r="690" spans="2:13" x14ac:dyDescent="0.2">
      <c r="B690" s="107">
        <f t="shared" si="11"/>
        <v>681</v>
      </c>
      <c r="C690" s="108">
        <v>43707</v>
      </c>
      <c r="D690" s="114" t="s">
        <v>1059</v>
      </c>
      <c r="E690" s="118">
        <v>43707</v>
      </c>
      <c r="F690" s="116" t="s">
        <v>875</v>
      </c>
      <c r="G690" s="119">
        <v>85.68</v>
      </c>
      <c r="H690" s="119">
        <v>5.0999999999999996</v>
      </c>
      <c r="I690" s="119">
        <v>0</v>
      </c>
      <c r="J690" s="119">
        <v>11.22</v>
      </c>
      <c r="K690" s="119">
        <f>SUM(tbAba02[[#This Row],[Liquido]:[INSS PREST]])</f>
        <v>102</v>
      </c>
      <c r="L690" s="119">
        <v>20.399999999999999</v>
      </c>
      <c r="M690" s="119">
        <f>tbAba02[[#This Row],[BRUTO]]+tbAba02[[#This Row],[INSS PATR]]</f>
        <v>122.4</v>
      </c>
    </row>
    <row r="691" spans="2:13" x14ac:dyDescent="0.2">
      <c r="B691" s="107">
        <f t="shared" si="11"/>
        <v>682</v>
      </c>
      <c r="C691" s="108">
        <v>43705</v>
      </c>
      <c r="D691" s="114" t="s">
        <v>1055</v>
      </c>
      <c r="E691" s="118">
        <v>43705</v>
      </c>
      <c r="F691" s="116" t="s">
        <v>876</v>
      </c>
      <c r="G691" s="119">
        <v>100.8</v>
      </c>
      <c r="H691" s="119">
        <v>6</v>
      </c>
      <c r="I691" s="119">
        <v>0</v>
      </c>
      <c r="J691" s="119">
        <v>13.2</v>
      </c>
      <c r="K691" s="119">
        <f>SUM(tbAba02[[#This Row],[Liquido]:[INSS PREST]])</f>
        <v>120</v>
      </c>
      <c r="L691" s="119">
        <v>24</v>
      </c>
      <c r="M691" s="119">
        <f>tbAba02[[#This Row],[BRUTO]]+tbAba02[[#This Row],[INSS PATR]]</f>
        <v>144</v>
      </c>
    </row>
    <row r="692" spans="2:13" x14ac:dyDescent="0.2">
      <c r="B692" s="107">
        <f t="shared" si="11"/>
        <v>683</v>
      </c>
      <c r="C692" s="108">
        <v>43707</v>
      </c>
      <c r="D692" s="114" t="s">
        <v>1055</v>
      </c>
      <c r="E692" s="118">
        <v>43707</v>
      </c>
      <c r="F692" s="116" t="s">
        <v>877</v>
      </c>
      <c r="G692" s="119">
        <v>100.8</v>
      </c>
      <c r="H692" s="119">
        <v>6</v>
      </c>
      <c r="I692" s="119">
        <v>0</v>
      </c>
      <c r="J692" s="119">
        <v>13.2</v>
      </c>
      <c r="K692" s="119">
        <f>SUM(tbAba02[[#This Row],[Liquido]:[INSS PREST]])</f>
        <v>120</v>
      </c>
      <c r="L692" s="119">
        <v>24</v>
      </c>
      <c r="M692" s="119">
        <f>tbAba02[[#This Row],[BRUTO]]+tbAba02[[#This Row],[INSS PATR]]</f>
        <v>144</v>
      </c>
    </row>
    <row r="693" spans="2:13" x14ac:dyDescent="0.2">
      <c r="B693" s="107">
        <f t="shared" si="11"/>
        <v>684</v>
      </c>
      <c r="C693" s="108">
        <v>43706</v>
      </c>
      <c r="D693" s="114" t="s">
        <v>1054</v>
      </c>
      <c r="E693" s="118">
        <v>43706</v>
      </c>
      <c r="F693" s="116" t="s">
        <v>878</v>
      </c>
      <c r="G693" s="119">
        <v>210</v>
      </c>
      <c r="H693" s="119">
        <v>12.5</v>
      </c>
      <c r="I693" s="119">
        <v>0</v>
      </c>
      <c r="J693" s="119">
        <v>27.5</v>
      </c>
      <c r="K693" s="119">
        <f>SUM(tbAba02[[#This Row],[Liquido]:[INSS PREST]])</f>
        <v>250</v>
      </c>
      <c r="L693" s="119">
        <v>50</v>
      </c>
      <c r="M693" s="119">
        <f>tbAba02[[#This Row],[BRUTO]]+tbAba02[[#This Row],[INSS PATR]]</f>
        <v>300</v>
      </c>
    </row>
    <row r="694" spans="2:13" x14ac:dyDescent="0.2">
      <c r="B694" s="107">
        <f t="shared" si="11"/>
        <v>685</v>
      </c>
      <c r="C694" s="108">
        <v>43703</v>
      </c>
      <c r="D694" s="114" t="s">
        <v>1053</v>
      </c>
      <c r="E694" s="118">
        <v>43703</v>
      </c>
      <c r="F694" s="116" t="s">
        <v>181</v>
      </c>
      <c r="G694" s="119">
        <v>445</v>
      </c>
      <c r="H694" s="119">
        <v>0</v>
      </c>
      <c r="I694" s="119">
        <v>0</v>
      </c>
      <c r="J694" s="119">
        <v>55</v>
      </c>
      <c r="K694" s="119">
        <f>SUM(tbAba02[[#This Row],[Liquido]:[INSS PREST]])</f>
        <v>500</v>
      </c>
      <c r="L694" s="119">
        <v>100</v>
      </c>
      <c r="M694" s="119">
        <f>tbAba02[[#This Row],[BRUTO]]+tbAba02[[#This Row],[INSS PATR]]</f>
        <v>600</v>
      </c>
    </row>
    <row r="695" spans="2:13" x14ac:dyDescent="0.2">
      <c r="B695" s="107">
        <f t="shared" si="11"/>
        <v>686</v>
      </c>
      <c r="C695" s="108">
        <v>43708</v>
      </c>
      <c r="D695" s="114" t="s">
        <v>1055</v>
      </c>
      <c r="E695" s="118">
        <v>43708</v>
      </c>
      <c r="F695" s="116" t="s">
        <v>879</v>
      </c>
      <c r="G695" s="119">
        <v>100.8</v>
      </c>
      <c r="H695" s="119">
        <v>6</v>
      </c>
      <c r="I695" s="119">
        <v>0</v>
      </c>
      <c r="J695" s="119">
        <v>13.2</v>
      </c>
      <c r="K695" s="119">
        <f>SUM(tbAba02[[#This Row],[Liquido]:[INSS PREST]])</f>
        <v>120</v>
      </c>
      <c r="L695" s="119">
        <v>24</v>
      </c>
      <c r="M695" s="119">
        <f>tbAba02[[#This Row],[BRUTO]]+tbAba02[[#This Row],[INSS PATR]]</f>
        <v>144</v>
      </c>
    </row>
    <row r="696" spans="2:13" x14ac:dyDescent="0.2">
      <c r="B696" s="107">
        <f t="shared" si="11"/>
        <v>687</v>
      </c>
      <c r="C696" s="108">
        <v>43700</v>
      </c>
      <c r="D696" s="114" t="s">
        <v>1055</v>
      </c>
      <c r="E696" s="118">
        <v>43700</v>
      </c>
      <c r="F696" s="116" t="s">
        <v>880</v>
      </c>
      <c r="G696" s="119">
        <v>201.6</v>
      </c>
      <c r="H696" s="119">
        <v>12</v>
      </c>
      <c r="I696" s="119">
        <v>0</v>
      </c>
      <c r="J696" s="119">
        <v>26.4</v>
      </c>
      <c r="K696" s="119">
        <f>SUM(tbAba02[[#This Row],[Liquido]:[INSS PREST]])</f>
        <v>240</v>
      </c>
      <c r="L696" s="119">
        <v>48</v>
      </c>
      <c r="M696" s="119">
        <f>tbAba02[[#This Row],[BRUTO]]+tbAba02[[#This Row],[INSS PATR]]</f>
        <v>288</v>
      </c>
    </row>
    <row r="697" spans="2:13" x14ac:dyDescent="0.2">
      <c r="B697" s="107">
        <f t="shared" si="11"/>
        <v>688</v>
      </c>
      <c r="C697" s="108">
        <v>43704</v>
      </c>
      <c r="D697" s="114" t="s">
        <v>1055</v>
      </c>
      <c r="E697" s="118">
        <v>43704</v>
      </c>
      <c r="F697" s="116" t="s">
        <v>881</v>
      </c>
      <c r="G697" s="119">
        <v>100.8</v>
      </c>
      <c r="H697" s="119">
        <v>6</v>
      </c>
      <c r="I697" s="119">
        <v>0</v>
      </c>
      <c r="J697" s="119">
        <v>13.2</v>
      </c>
      <c r="K697" s="119">
        <f>SUM(tbAba02[[#This Row],[Liquido]:[INSS PREST]])</f>
        <v>120</v>
      </c>
      <c r="L697" s="119">
        <v>24</v>
      </c>
      <c r="M697" s="119">
        <f>tbAba02[[#This Row],[BRUTO]]+tbAba02[[#This Row],[INSS PATR]]</f>
        <v>144</v>
      </c>
    </row>
    <row r="698" spans="2:13" x14ac:dyDescent="0.2">
      <c r="B698" s="107">
        <f t="shared" si="11"/>
        <v>689</v>
      </c>
      <c r="C698" s="108">
        <v>43710</v>
      </c>
      <c r="D698" s="114" t="s">
        <v>1055</v>
      </c>
      <c r="E698" s="118">
        <v>43710</v>
      </c>
      <c r="F698" s="116" t="s">
        <v>882</v>
      </c>
      <c r="G698" s="119">
        <v>100.8</v>
      </c>
      <c r="H698" s="119">
        <v>6</v>
      </c>
      <c r="I698" s="119">
        <v>0</v>
      </c>
      <c r="J698" s="119">
        <v>13.2</v>
      </c>
      <c r="K698" s="119">
        <f>SUM(tbAba02[[#This Row],[Liquido]:[INSS PREST]])</f>
        <v>120</v>
      </c>
      <c r="L698" s="119">
        <v>24</v>
      </c>
      <c r="M698" s="119">
        <f>tbAba02[[#This Row],[BRUTO]]+tbAba02[[#This Row],[INSS PATR]]</f>
        <v>144</v>
      </c>
    </row>
    <row r="699" spans="2:13" x14ac:dyDescent="0.2">
      <c r="B699" s="107">
        <f t="shared" si="11"/>
        <v>690</v>
      </c>
      <c r="C699" s="108">
        <v>43710</v>
      </c>
      <c r="D699" s="114" t="s">
        <v>1055</v>
      </c>
      <c r="E699" s="118">
        <v>43710</v>
      </c>
      <c r="F699" s="116" t="s">
        <v>883</v>
      </c>
      <c r="G699" s="119">
        <v>100.8</v>
      </c>
      <c r="H699" s="119">
        <v>6</v>
      </c>
      <c r="I699" s="119">
        <v>0</v>
      </c>
      <c r="J699" s="119">
        <v>13.2</v>
      </c>
      <c r="K699" s="119">
        <f>SUM(tbAba02[[#This Row],[Liquido]:[INSS PREST]])</f>
        <v>120</v>
      </c>
      <c r="L699" s="119">
        <v>24</v>
      </c>
      <c r="M699" s="119">
        <f>tbAba02[[#This Row],[BRUTO]]+tbAba02[[#This Row],[INSS PATR]]</f>
        <v>144</v>
      </c>
    </row>
    <row r="700" spans="2:13" x14ac:dyDescent="0.2">
      <c r="B700" s="107">
        <f t="shared" si="11"/>
        <v>691</v>
      </c>
      <c r="C700" s="108">
        <v>43710</v>
      </c>
      <c r="D700" s="114" t="s">
        <v>1055</v>
      </c>
      <c r="E700" s="118">
        <v>43710</v>
      </c>
      <c r="F700" s="116" t="s">
        <v>884</v>
      </c>
      <c r="G700" s="119">
        <v>100.8</v>
      </c>
      <c r="H700" s="119">
        <v>6</v>
      </c>
      <c r="I700" s="119">
        <v>0</v>
      </c>
      <c r="J700" s="119">
        <v>13.2</v>
      </c>
      <c r="K700" s="119">
        <f>SUM(tbAba02[[#This Row],[Liquido]:[INSS PREST]])</f>
        <v>120</v>
      </c>
      <c r="L700" s="119">
        <v>24</v>
      </c>
      <c r="M700" s="119">
        <f>tbAba02[[#This Row],[BRUTO]]+tbAba02[[#This Row],[INSS PATR]]</f>
        <v>144</v>
      </c>
    </row>
    <row r="701" spans="2:13" x14ac:dyDescent="0.2">
      <c r="B701" s="107">
        <f t="shared" si="11"/>
        <v>692</v>
      </c>
      <c r="C701" s="108">
        <v>43708</v>
      </c>
      <c r="D701" s="114" t="s">
        <v>1059</v>
      </c>
      <c r="E701" s="118">
        <v>43708</v>
      </c>
      <c r="F701" s="116" t="s">
        <v>885</v>
      </c>
      <c r="G701" s="119">
        <v>85.68</v>
      </c>
      <c r="H701" s="119">
        <v>5.0999999999999996</v>
      </c>
      <c r="I701" s="119">
        <v>0</v>
      </c>
      <c r="J701" s="119">
        <v>11.22</v>
      </c>
      <c r="K701" s="119">
        <f>SUM(tbAba02[[#This Row],[Liquido]:[INSS PREST]])</f>
        <v>102</v>
      </c>
      <c r="L701" s="119">
        <v>20.399999999999999</v>
      </c>
      <c r="M701" s="119">
        <f>tbAba02[[#This Row],[BRUTO]]+tbAba02[[#This Row],[INSS PATR]]</f>
        <v>122.4</v>
      </c>
    </row>
    <row r="702" spans="2:13" x14ac:dyDescent="0.2">
      <c r="B702" s="107">
        <f t="shared" si="11"/>
        <v>693</v>
      </c>
      <c r="C702" s="108">
        <v>43701</v>
      </c>
      <c r="D702" s="114" t="s">
        <v>1052</v>
      </c>
      <c r="E702" s="118">
        <v>43701</v>
      </c>
      <c r="F702" s="116" t="s">
        <v>886</v>
      </c>
      <c r="G702" s="119">
        <v>171.36</v>
      </c>
      <c r="H702" s="119">
        <v>10.199999999999999</v>
      </c>
      <c r="I702" s="119">
        <v>0</v>
      </c>
      <c r="J702" s="119">
        <v>22.44</v>
      </c>
      <c r="K702" s="119">
        <f>SUM(tbAba02[[#This Row],[Liquido]:[INSS PREST]])</f>
        <v>204</v>
      </c>
      <c r="L702" s="119">
        <v>40.799999999999997</v>
      </c>
      <c r="M702" s="119">
        <f>tbAba02[[#This Row],[BRUTO]]+tbAba02[[#This Row],[INSS PATR]]</f>
        <v>244.8</v>
      </c>
    </row>
    <row r="703" spans="2:13" x14ac:dyDescent="0.2">
      <c r="B703" s="107">
        <f t="shared" si="11"/>
        <v>694</v>
      </c>
      <c r="C703" s="108">
        <v>43707</v>
      </c>
      <c r="D703" s="114" t="s">
        <v>1056</v>
      </c>
      <c r="E703" s="118">
        <v>43707</v>
      </c>
      <c r="F703" s="116" t="s">
        <v>887</v>
      </c>
      <c r="G703" s="119">
        <v>151.19999999999999</v>
      </c>
      <c r="H703" s="119">
        <v>9</v>
      </c>
      <c r="I703" s="119">
        <v>0</v>
      </c>
      <c r="J703" s="119">
        <v>19.8</v>
      </c>
      <c r="K703" s="119">
        <f>SUM(tbAba02[[#This Row],[Liquido]:[INSS PREST]])</f>
        <v>180</v>
      </c>
      <c r="L703" s="119">
        <v>36</v>
      </c>
      <c r="M703" s="119">
        <f>tbAba02[[#This Row],[BRUTO]]+tbAba02[[#This Row],[INSS PATR]]</f>
        <v>216</v>
      </c>
    </row>
    <row r="704" spans="2:13" x14ac:dyDescent="0.2">
      <c r="B704" s="107">
        <f t="shared" si="11"/>
        <v>695</v>
      </c>
      <c r="C704" s="108">
        <v>43705</v>
      </c>
      <c r="D704" s="114" t="s">
        <v>1052</v>
      </c>
      <c r="E704" s="118">
        <v>43705</v>
      </c>
      <c r="F704" s="116" t="s">
        <v>888</v>
      </c>
      <c r="G704" s="119">
        <v>85.68</v>
      </c>
      <c r="H704" s="119">
        <v>5.0999999999999996</v>
      </c>
      <c r="I704" s="119">
        <v>0</v>
      </c>
      <c r="J704" s="119">
        <v>11.22</v>
      </c>
      <c r="K704" s="119">
        <f>SUM(tbAba02[[#This Row],[Liquido]:[INSS PREST]])</f>
        <v>102</v>
      </c>
      <c r="L704" s="119">
        <v>20.399999999999999</v>
      </c>
      <c r="M704" s="119">
        <f>tbAba02[[#This Row],[BRUTO]]+tbAba02[[#This Row],[INSS PATR]]</f>
        <v>122.4</v>
      </c>
    </row>
    <row r="705" spans="2:13" x14ac:dyDescent="0.2">
      <c r="B705" s="107">
        <f t="shared" si="11"/>
        <v>696</v>
      </c>
      <c r="C705" s="108">
        <v>43701</v>
      </c>
      <c r="D705" s="114" t="s">
        <v>1055</v>
      </c>
      <c r="E705" s="118">
        <v>43701</v>
      </c>
      <c r="F705" s="116" t="s">
        <v>889</v>
      </c>
      <c r="G705" s="119">
        <v>100.8</v>
      </c>
      <c r="H705" s="119">
        <v>6</v>
      </c>
      <c r="I705" s="119">
        <v>0</v>
      </c>
      <c r="J705" s="119">
        <v>13.2</v>
      </c>
      <c r="K705" s="119">
        <f>SUM(tbAba02[[#This Row],[Liquido]:[INSS PREST]])</f>
        <v>120</v>
      </c>
      <c r="L705" s="119">
        <v>24</v>
      </c>
      <c r="M705" s="119">
        <f>tbAba02[[#This Row],[BRUTO]]+tbAba02[[#This Row],[INSS PATR]]</f>
        <v>144</v>
      </c>
    </row>
    <row r="706" spans="2:13" x14ac:dyDescent="0.2">
      <c r="B706" s="107">
        <f t="shared" si="11"/>
        <v>697</v>
      </c>
      <c r="C706" s="108">
        <v>43701</v>
      </c>
      <c r="D706" s="114" t="s">
        <v>1055</v>
      </c>
      <c r="E706" s="118">
        <v>43701</v>
      </c>
      <c r="F706" s="116" t="s">
        <v>890</v>
      </c>
      <c r="G706" s="119">
        <v>201.6</v>
      </c>
      <c r="H706" s="119">
        <v>12</v>
      </c>
      <c r="I706" s="119">
        <v>0</v>
      </c>
      <c r="J706" s="119">
        <v>26.4</v>
      </c>
      <c r="K706" s="119">
        <f>SUM(tbAba02[[#This Row],[Liquido]:[INSS PREST]])</f>
        <v>240</v>
      </c>
      <c r="L706" s="119">
        <v>48</v>
      </c>
      <c r="M706" s="119">
        <f>tbAba02[[#This Row],[BRUTO]]+tbAba02[[#This Row],[INSS PATR]]</f>
        <v>288</v>
      </c>
    </row>
    <row r="707" spans="2:13" x14ac:dyDescent="0.2">
      <c r="B707" s="107">
        <f t="shared" si="11"/>
        <v>698</v>
      </c>
      <c r="C707" s="108">
        <v>43701</v>
      </c>
      <c r="D707" s="114" t="s">
        <v>1055</v>
      </c>
      <c r="E707" s="118">
        <v>43701</v>
      </c>
      <c r="F707" s="116" t="s">
        <v>891</v>
      </c>
      <c r="G707" s="119">
        <v>201.6</v>
      </c>
      <c r="H707" s="119">
        <v>12</v>
      </c>
      <c r="I707" s="119">
        <v>0</v>
      </c>
      <c r="J707" s="119">
        <v>26.4</v>
      </c>
      <c r="K707" s="119">
        <f>SUM(tbAba02[[#This Row],[Liquido]:[INSS PREST]])</f>
        <v>240</v>
      </c>
      <c r="L707" s="119">
        <v>48</v>
      </c>
      <c r="M707" s="119">
        <f>tbAba02[[#This Row],[BRUTO]]+tbAba02[[#This Row],[INSS PATR]]</f>
        <v>288</v>
      </c>
    </row>
    <row r="708" spans="2:13" x14ac:dyDescent="0.2">
      <c r="B708" s="107">
        <f t="shared" si="11"/>
        <v>699</v>
      </c>
      <c r="C708" s="108">
        <v>43706</v>
      </c>
      <c r="D708" s="114" t="s">
        <v>1055</v>
      </c>
      <c r="E708" s="118">
        <v>43706</v>
      </c>
      <c r="F708" s="116" t="s">
        <v>892</v>
      </c>
      <c r="G708" s="119">
        <v>100.8</v>
      </c>
      <c r="H708" s="119">
        <v>6</v>
      </c>
      <c r="I708" s="119">
        <v>0</v>
      </c>
      <c r="J708" s="119">
        <v>13.2</v>
      </c>
      <c r="K708" s="119">
        <f>SUM(tbAba02[[#This Row],[Liquido]:[INSS PREST]])</f>
        <v>120</v>
      </c>
      <c r="L708" s="119">
        <v>24</v>
      </c>
      <c r="M708" s="119">
        <f>tbAba02[[#This Row],[BRUTO]]+tbAba02[[#This Row],[INSS PATR]]</f>
        <v>144</v>
      </c>
    </row>
    <row r="709" spans="2:13" x14ac:dyDescent="0.2">
      <c r="B709" s="107">
        <f t="shared" si="11"/>
        <v>700</v>
      </c>
      <c r="C709" s="108">
        <v>43710</v>
      </c>
      <c r="D709" s="114" t="s">
        <v>1059</v>
      </c>
      <c r="E709" s="118">
        <v>43710</v>
      </c>
      <c r="F709" s="116" t="s">
        <v>893</v>
      </c>
      <c r="G709" s="119">
        <v>85.68</v>
      </c>
      <c r="H709" s="119">
        <v>5.0999999999999996</v>
      </c>
      <c r="I709" s="119">
        <v>0</v>
      </c>
      <c r="J709" s="119">
        <v>11.22</v>
      </c>
      <c r="K709" s="119">
        <f>SUM(tbAba02[[#This Row],[Liquido]:[INSS PREST]])</f>
        <v>102</v>
      </c>
      <c r="L709" s="119">
        <v>20.399999999999999</v>
      </c>
      <c r="M709" s="119">
        <f>tbAba02[[#This Row],[BRUTO]]+tbAba02[[#This Row],[INSS PATR]]</f>
        <v>122.4</v>
      </c>
    </row>
    <row r="710" spans="2:13" x14ac:dyDescent="0.2">
      <c r="B710" s="107">
        <f t="shared" si="11"/>
        <v>701</v>
      </c>
      <c r="C710" s="108">
        <v>43710</v>
      </c>
      <c r="D710" s="114" t="s">
        <v>1055</v>
      </c>
      <c r="E710" s="118">
        <v>43710</v>
      </c>
      <c r="F710" s="116" t="s">
        <v>894</v>
      </c>
      <c r="G710" s="119">
        <v>100.8</v>
      </c>
      <c r="H710" s="119">
        <v>6</v>
      </c>
      <c r="I710" s="119">
        <v>0</v>
      </c>
      <c r="J710" s="119">
        <v>13.2</v>
      </c>
      <c r="K710" s="119">
        <f>SUM(tbAba02[[#This Row],[Liquido]:[INSS PREST]])</f>
        <v>120</v>
      </c>
      <c r="L710" s="119">
        <v>24</v>
      </c>
      <c r="M710" s="119">
        <f>tbAba02[[#This Row],[BRUTO]]+tbAba02[[#This Row],[INSS PATR]]</f>
        <v>144</v>
      </c>
    </row>
    <row r="711" spans="2:13" x14ac:dyDescent="0.2">
      <c r="B711" s="107">
        <f t="shared" si="11"/>
        <v>702</v>
      </c>
      <c r="C711" s="108">
        <v>43718</v>
      </c>
      <c r="D711" s="114" t="s">
        <v>1055</v>
      </c>
      <c r="E711" s="118">
        <v>43718</v>
      </c>
      <c r="F711" s="116" t="s">
        <v>895</v>
      </c>
      <c r="G711" s="119">
        <v>201.6</v>
      </c>
      <c r="H711" s="119">
        <v>12</v>
      </c>
      <c r="I711" s="119">
        <v>0</v>
      </c>
      <c r="J711" s="119">
        <v>26.4</v>
      </c>
      <c r="K711" s="119">
        <f>SUM(tbAba02[[#This Row],[Liquido]:[INSS PREST]])</f>
        <v>240</v>
      </c>
      <c r="L711" s="119">
        <v>48</v>
      </c>
      <c r="M711" s="119">
        <f>tbAba02[[#This Row],[BRUTO]]+tbAba02[[#This Row],[INSS PATR]]</f>
        <v>288</v>
      </c>
    </row>
    <row r="712" spans="2:13" x14ac:dyDescent="0.2">
      <c r="B712" s="107">
        <f t="shared" si="11"/>
        <v>703</v>
      </c>
      <c r="C712" s="108">
        <v>43721</v>
      </c>
      <c r="D712" s="114" t="s">
        <v>1055</v>
      </c>
      <c r="E712" s="118">
        <v>43721</v>
      </c>
      <c r="F712" s="116" t="s">
        <v>896</v>
      </c>
      <c r="G712" s="119">
        <v>201.6</v>
      </c>
      <c r="H712" s="119">
        <v>12</v>
      </c>
      <c r="I712" s="119">
        <v>0</v>
      </c>
      <c r="J712" s="119">
        <v>26.4</v>
      </c>
      <c r="K712" s="119">
        <f>SUM(tbAba02[[#This Row],[Liquido]:[INSS PREST]])</f>
        <v>240</v>
      </c>
      <c r="L712" s="119">
        <v>48</v>
      </c>
      <c r="M712" s="119">
        <f>tbAba02[[#This Row],[BRUTO]]+tbAba02[[#This Row],[INSS PATR]]</f>
        <v>288</v>
      </c>
    </row>
    <row r="713" spans="2:13" x14ac:dyDescent="0.2">
      <c r="B713" s="107">
        <f t="shared" si="11"/>
        <v>704</v>
      </c>
      <c r="C713" s="108">
        <v>43718</v>
      </c>
      <c r="D713" s="114" t="s">
        <v>1055</v>
      </c>
      <c r="E713" s="118">
        <v>43718</v>
      </c>
      <c r="F713" s="116" t="s">
        <v>897</v>
      </c>
      <c r="G713" s="119">
        <v>100.8</v>
      </c>
      <c r="H713" s="119">
        <v>6</v>
      </c>
      <c r="I713" s="119">
        <v>0</v>
      </c>
      <c r="J713" s="119">
        <v>13.2</v>
      </c>
      <c r="K713" s="119">
        <f>SUM(tbAba02[[#This Row],[Liquido]:[INSS PREST]])</f>
        <v>120</v>
      </c>
      <c r="L713" s="119">
        <v>24</v>
      </c>
      <c r="M713" s="119">
        <f>tbAba02[[#This Row],[BRUTO]]+tbAba02[[#This Row],[INSS PATR]]</f>
        <v>144</v>
      </c>
    </row>
    <row r="714" spans="2:13" x14ac:dyDescent="0.2">
      <c r="B714" s="107">
        <f t="shared" si="11"/>
        <v>705</v>
      </c>
      <c r="C714" s="108">
        <v>43721</v>
      </c>
      <c r="D714" s="114" t="s">
        <v>1055</v>
      </c>
      <c r="E714" s="118">
        <v>43721</v>
      </c>
      <c r="F714" s="116" t="s">
        <v>898</v>
      </c>
      <c r="G714" s="119">
        <v>100.8</v>
      </c>
      <c r="H714" s="119">
        <v>6</v>
      </c>
      <c r="I714" s="119">
        <v>0</v>
      </c>
      <c r="J714" s="119">
        <v>13.2</v>
      </c>
      <c r="K714" s="119">
        <f>SUM(tbAba02[[#This Row],[Liquido]:[INSS PREST]])</f>
        <v>120</v>
      </c>
      <c r="L714" s="119">
        <v>24</v>
      </c>
      <c r="M714" s="119">
        <f>tbAba02[[#This Row],[BRUTO]]+tbAba02[[#This Row],[INSS PATR]]</f>
        <v>144</v>
      </c>
    </row>
    <row r="715" spans="2:13" x14ac:dyDescent="0.2">
      <c r="B715" s="107">
        <f t="shared" si="11"/>
        <v>706</v>
      </c>
      <c r="C715" s="108">
        <v>43718</v>
      </c>
      <c r="D715" s="114" t="s">
        <v>1055</v>
      </c>
      <c r="E715" s="118">
        <v>43718</v>
      </c>
      <c r="F715" s="116" t="s">
        <v>899</v>
      </c>
      <c r="G715" s="119">
        <v>100.8</v>
      </c>
      <c r="H715" s="119">
        <v>6</v>
      </c>
      <c r="I715" s="119">
        <v>0</v>
      </c>
      <c r="J715" s="119">
        <v>13.2</v>
      </c>
      <c r="K715" s="119">
        <f>SUM(tbAba02[[#This Row],[Liquido]:[INSS PREST]])</f>
        <v>120</v>
      </c>
      <c r="L715" s="119">
        <v>24</v>
      </c>
      <c r="M715" s="119">
        <f>tbAba02[[#This Row],[BRUTO]]+tbAba02[[#This Row],[INSS PATR]]</f>
        <v>144</v>
      </c>
    </row>
    <row r="716" spans="2:13" x14ac:dyDescent="0.2">
      <c r="B716" s="107">
        <f t="shared" si="11"/>
        <v>707</v>
      </c>
      <c r="C716" s="108">
        <v>43718</v>
      </c>
      <c r="D716" s="114" t="s">
        <v>1055</v>
      </c>
      <c r="E716" s="118">
        <v>43718</v>
      </c>
      <c r="F716" s="116" t="s">
        <v>900</v>
      </c>
      <c r="G716" s="119">
        <v>201.6</v>
      </c>
      <c r="H716" s="119">
        <v>12</v>
      </c>
      <c r="I716" s="119">
        <v>0</v>
      </c>
      <c r="J716" s="119">
        <v>26.4</v>
      </c>
      <c r="K716" s="119">
        <f>SUM(tbAba02[[#This Row],[Liquido]:[INSS PREST]])</f>
        <v>240</v>
      </c>
      <c r="L716" s="119">
        <v>48</v>
      </c>
      <c r="M716" s="119">
        <f>tbAba02[[#This Row],[BRUTO]]+tbAba02[[#This Row],[INSS PATR]]</f>
        <v>288</v>
      </c>
    </row>
    <row r="717" spans="2:13" x14ac:dyDescent="0.2">
      <c r="B717" s="107">
        <f t="shared" si="11"/>
        <v>708</v>
      </c>
      <c r="C717" s="108">
        <v>43701</v>
      </c>
      <c r="D717" s="114" t="s">
        <v>1055</v>
      </c>
      <c r="E717" s="118">
        <v>43701</v>
      </c>
      <c r="F717" s="116" t="s">
        <v>901</v>
      </c>
      <c r="G717" s="119">
        <v>201.6</v>
      </c>
      <c r="H717" s="119">
        <v>12</v>
      </c>
      <c r="I717" s="119">
        <v>0</v>
      </c>
      <c r="J717" s="119">
        <v>26.4</v>
      </c>
      <c r="K717" s="119">
        <f>SUM(tbAba02[[#This Row],[Liquido]:[INSS PREST]])</f>
        <v>240</v>
      </c>
      <c r="L717" s="119">
        <v>48</v>
      </c>
      <c r="M717" s="119">
        <f>tbAba02[[#This Row],[BRUTO]]+tbAba02[[#This Row],[INSS PATR]]</f>
        <v>288</v>
      </c>
    </row>
    <row r="718" spans="2:13" x14ac:dyDescent="0.2">
      <c r="B718" s="107">
        <f t="shared" si="11"/>
        <v>709</v>
      </c>
      <c r="C718" s="108">
        <v>43700</v>
      </c>
      <c r="D718" s="114" t="s">
        <v>1055</v>
      </c>
      <c r="E718" s="118">
        <v>43700</v>
      </c>
      <c r="F718" s="116" t="s">
        <v>902</v>
      </c>
      <c r="G718" s="119">
        <v>201.6</v>
      </c>
      <c r="H718" s="119">
        <v>12</v>
      </c>
      <c r="I718" s="119">
        <v>0</v>
      </c>
      <c r="J718" s="119">
        <v>26.4</v>
      </c>
      <c r="K718" s="119">
        <f>SUM(tbAba02[[#This Row],[Liquido]:[INSS PREST]])</f>
        <v>240</v>
      </c>
      <c r="L718" s="119">
        <v>48</v>
      </c>
      <c r="M718" s="119">
        <f>tbAba02[[#This Row],[BRUTO]]+tbAba02[[#This Row],[INSS PATR]]</f>
        <v>288</v>
      </c>
    </row>
    <row r="719" spans="2:13" x14ac:dyDescent="0.2">
      <c r="B719" s="107">
        <f t="shared" si="11"/>
        <v>710</v>
      </c>
      <c r="C719" s="108">
        <v>43721</v>
      </c>
      <c r="D719" s="114" t="s">
        <v>1055</v>
      </c>
      <c r="E719" s="118">
        <v>43721</v>
      </c>
      <c r="F719" s="116" t="s">
        <v>903</v>
      </c>
      <c r="G719" s="119">
        <v>201.6</v>
      </c>
      <c r="H719" s="119">
        <v>12</v>
      </c>
      <c r="I719" s="119">
        <v>0</v>
      </c>
      <c r="J719" s="119">
        <v>26.4</v>
      </c>
      <c r="K719" s="119">
        <f>SUM(tbAba02[[#This Row],[Liquido]:[INSS PREST]])</f>
        <v>240</v>
      </c>
      <c r="L719" s="119">
        <v>48</v>
      </c>
      <c r="M719" s="119">
        <f>tbAba02[[#This Row],[BRUTO]]+tbAba02[[#This Row],[INSS PATR]]</f>
        <v>288</v>
      </c>
    </row>
    <row r="720" spans="2:13" x14ac:dyDescent="0.2">
      <c r="B720" s="107">
        <f t="shared" si="11"/>
        <v>711</v>
      </c>
      <c r="C720" s="108">
        <v>43718</v>
      </c>
      <c r="D720" s="114" t="s">
        <v>1055</v>
      </c>
      <c r="E720" s="118">
        <v>43718</v>
      </c>
      <c r="F720" s="116" t="s">
        <v>904</v>
      </c>
      <c r="G720" s="119">
        <v>100.8</v>
      </c>
      <c r="H720" s="119">
        <v>6</v>
      </c>
      <c r="I720" s="119">
        <v>0</v>
      </c>
      <c r="J720" s="119">
        <v>13.2</v>
      </c>
      <c r="K720" s="119">
        <f>SUM(tbAba02[[#This Row],[Liquido]:[INSS PREST]])</f>
        <v>120</v>
      </c>
      <c r="L720" s="119">
        <v>24</v>
      </c>
      <c r="M720" s="119">
        <f>tbAba02[[#This Row],[BRUTO]]+tbAba02[[#This Row],[INSS PATR]]</f>
        <v>144</v>
      </c>
    </row>
    <row r="721" spans="2:13" x14ac:dyDescent="0.2">
      <c r="B721" s="107">
        <f t="shared" si="11"/>
        <v>712</v>
      </c>
      <c r="C721" s="108">
        <v>43718</v>
      </c>
      <c r="D721" s="114" t="s">
        <v>1055</v>
      </c>
      <c r="E721" s="118">
        <v>43718</v>
      </c>
      <c r="F721" s="116" t="s">
        <v>905</v>
      </c>
      <c r="G721" s="119">
        <v>100.8</v>
      </c>
      <c r="H721" s="119">
        <v>6</v>
      </c>
      <c r="I721" s="119">
        <v>0</v>
      </c>
      <c r="J721" s="119">
        <v>13.2</v>
      </c>
      <c r="K721" s="119">
        <f>SUM(tbAba02[[#This Row],[Liquido]:[INSS PREST]])</f>
        <v>120</v>
      </c>
      <c r="L721" s="119">
        <v>24</v>
      </c>
      <c r="M721" s="119">
        <f>tbAba02[[#This Row],[BRUTO]]+tbAba02[[#This Row],[INSS PATR]]</f>
        <v>144</v>
      </c>
    </row>
    <row r="722" spans="2:13" x14ac:dyDescent="0.2">
      <c r="B722" s="107">
        <f t="shared" si="11"/>
        <v>713</v>
      </c>
      <c r="C722" s="108">
        <v>43701</v>
      </c>
      <c r="D722" s="114" t="s">
        <v>1055</v>
      </c>
      <c r="E722" s="118">
        <v>43701</v>
      </c>
      <c r="F722" s="116" t="s">
        <v>906</v>
      </c>
      <c r="G722" s="119">
        <v>100.8</v>
      </c>
      <c r="H722" s="119">
        <v>6</v>
      </c>
      <c r="I722" s="119">
        <v>0</v>
      </c>
      <c r="J722" s="119">
        <v>13.2</v>
      </c>
      <c r="K722" s="119">
        <f>SUM(tbAba02[[#This Row],[Liquido]:[INSS PREST]])</f>
        <v>120</v>
      </c>
      <c r="L722" s="119">
        <v>24</v>
      </c>
      <c r="M722" s="119">
        <f>tbAba02[[#This Row],[BRUTO]]+tbAba02[[#This Row],[INSS PATR]]</f>
        <v>144</v>
      </c>
    </row>
    <row r="723" spans="2:13" x14ac:dyDescent="0.2">
      <c r="B723" s="107">
        <f t="shared" si="11"/>
        <v>714</v>
      </c>
      <c r="C723" s="108">
        <v>43701</v>
      </c>
      <c r="D723" s="114" t="s">
        <v>1055</v>
      </c>
      <c r="E723" s="118">
        <v>43701</v>
      </c>
      <c r="F723" s="116" t="s">
        <v>849</v>
      </c>
      <c r="G723" s="119">
        <v>100.8</v>
      </c>
      <c r="H723" s="119">
        <v>6</v>
      </c>
      <c r="I723" s="119">
        <v>0</v>
      </c>
      <c r="J723" s="119">
        <v>13.2</v>
      </c>
      <c r="K723" s="119">
        <f>SUM(tbAba02[[#This Row],[Liquido]:[INSS PREST]])</f>
        <v>120</v>
      </c>
      <c r="L723" s="119">
        <v>24</v>
      </c>
      <c r="M723" s="119">
        <f>tbAba02[[#This Row],[BRUTO]]+tbAba02[[#This Row],[INSS PATR]]</f>
        <v>144</v>
      </c>
    </row>
    <row r="724" spans="2:13" x14ac:dyDescent="0.2">
      <c r="B724" s="107">
        <f t="shared" si="11"/>
        <v>715</v>
      </c>
      <c r="C724" s="108">
        <v>43713</v>
      </c>
      <c r="D724" s="114" t="s">
        <v>1055</v>
      </c>
      <c r="E724" s="118">
        <v>43713</v>
      </c>
      <c r="F724" s="116" t="s">
        <v>805</v>
      </c>
      <c r="G724" s="119">
        <v>100.8</v>
      </c>
      <c r="H724" s="119">
        <v>6</v>
      </c>
      <c r="I724" s="119">
        <v>0</v>
      </c>
      <c r="J724" s="119">
        <v>13.2</v>
      </c>
      <c r="K724" s="119">
        <f>SUM(tbAba02[[#This Row],[Liquido]:[INSS PREST]])</f>
        <v>120</v>
      </c>
      <c r="L724" s="119">
        <v>24</v>
      </c>
      <c r="M724" s="119">
        <f>tbAba02[[#This Row],[BRUTO]]+tbAba02[[#This Row],[INSS PATR]]</f>
        <v>144</v>
      </c>
    </row>
    <row r="725" spans="2:13" x14ac:dyDescent="0.2">
      <c r="B725" s="107">
        <f t="shared" si="11"/>
        <v>716</v>
      </c>
      <c r="C725" s="108">
        <v>43701</v>
      </c>
      <c r="D725" s="114" t="s">
        <v>1055</v>
      </c>
      <c r="E725" s="118">
        <v>43701</v>
      </c>
      <c r="F725" s="116" t="s">
        <v>540</v>
      </c>
      <c r="G725" s="119">
        <v>100.8</v>
      </c>
      <c r="H725" s="119">
        <v>6</v>
      </c>
      <c r="I725" s="119">
        <v>0</v>
      </c>
      <c r="J725" s="119">
        <v>13.2</v>
      </c>
      <c r="K725" s="119">
        <f>SUM(tbAba02[[#This Row],[Liquido]:[INSS PREST]])</f>
        <v>120</v>
      </c>
      <c r="L725" s="119">
        <v>24</v>
      </c>
      <c r="M725" s="119">
        <f>tbAba02[[#This Row],[BRUTO]]+tbAba02[[#This Row],[INSS PATR]]</f>
        <v>144</v>
      </c>
    </row>
    <row r="726" spans="2:13" x14ac:dyDescent="0.2">
      <c r="B726" s="107">
        <f t="shared" si="11"/>
        <v>717</v>
      </c>
      <c r="C726" s="108">
        <v>43724</v>
      </c>
      <c r="D726" s="114" t="s">
        <v>1055</v>
      </c>
      <c r="E726" s="118">
        <v>43724</v>
      </c>
      <c r="F726" s="116" t="s">
        <v>907</v>
      </c>
      <c r="G726" s="119">
        <v>100.8</v>
      </c>
      <c r="H726" s="119">
        <v>6</v>
      </c>
      <c r="I726" s="119">
        <v>0</v>
      </c>
      <c r="J726" s="119">
        <v>13.2</v>
      </c>
      <c r="K726" s="119">
        <f>SUM(tbAba02[[#This Row],[Liquido]:[INSS PREST]])</f>
        <v>120</v>
      </c>
      <c r="L726" s="119">
        <v>24</v>
      </c>
      <c r="M726" s="119">
        <f>tbAba02[[#This Row],[BRUTO]]+tbAba02[[#This Row],[INSS PATR]]</f>
        <v>144</v>
      </c>
    </row>
    <row r="727" spans="2:13" x14ac:dyDescent="0.2">
      <c r="B727" s="107">
        <f t="shared" si="11"/>
        <v>718</v>
      </c>
      <c r="C727" s="108">
        <v>43703</v>
      </c>
      <c r="D727" s="114" t="s">
        <v>1055</v>
      </c>
      <c r="E727" s="118">
        <v>43703</v>
      </c>
      <c r="F727" s="116" t="s">
        <v>908</v>
      </c>
      <c r="G727" s="119">
        <v>100.8</v>
      </c>
      <c r="H727" s="119">
        <v>6</v>
      </c>
      <c r="I727" s="119">
        <v>0</v>
      </c>
      <c r="J727" s="119">
        <v>13.2</v>
      </c>
      <c r="K727" s="119">
        <f>SUM(tbAba02[[#This Row],[Liquido]:[INSS PREST]])</f>
        <v>120</v>
      </c>
      <c r="L727" s="119">
        <v>24</v>
      </c>
      <c r="M727" s="119">
        <f>tbAba02[[#This Row],[BRUTO]]+tbAba02[[#This Row],[INSS PATR]]</f>
        <v>144</v>
      </c>
    </row>
    <row r="728" spans="2:13" x14ac:dyDescent="0.2">
      <c r="B728" s="107">
        <f t="shared" si="11"/>
        <v>719</v>
      </c>
      <c r="C728" s="108">
        <v>43739</v>
      </c>
      <c r="D728" s="114" t="s">
        <v>1055</v>
      </c>
      <c r="E728" s="118">
        <v>43739</v>
      </c>
      <c r="F728" s="116" t="s">
        <v>218</v>
      </c>
      <c r="G728" s="119">
        <v>100.8</v>
      </c>
      <c r="H728" s="119">
        <v>6</v>
      </c>
      <c r="I728" s="119">
        <v>0</v>
      </c>
      <c r="J728" s="119">
        <v>13.2</v>
      </c>
      <c r="K728" s="119">
        <f>SUM(tbAba02[[#This Row],[Liquido]:[INSS PREST]])</f>
        <v>120</v>
      </c>
      <c r="L728" s="119">
        <v>24</v>
      </c>
      <c r="M728" s="119">
        <f>tbAba02[[#This Row],[BRUTO]]+tbAba02[[#This Row],[INSS PATR]]</f>
        <v>144</v>
      </c>
    </row>
    <row r="729" spans="2:13" x14ac:dyDescent="0.2">
      <c r="B729" s="107">
        <f t="shared" si="11"/>
        <v>720</v>
      </c>
      <c r="C729" s="108">
        <v>43739</v>
      </c>
      <c r="D729" s="114" t="s">
        <v>1055</v>
      </c>
      <c r="E729" s="118">
        <v>43739</v>
      </c>
      <c r="F729" s="116" t="s">
        <v>225</v>
      </c>
      <c r="G729" s="119">
        <v>100.8</v>
      </c>
      <c r="H729" s="119">
        <v>6</v>
      </c>
      <c r="I729" s="119">
        <v>0</v>
      </c>
      <c r="J729" s="119">
        <v>13.2</v>
      </c>
      <c r="K729" s="119">
        <f>SUM(tbAba02[[#This Row],[Liquido]:[INSS PREST]])</f>
        <v>120</v>
      </c>
      <c r="L729" s="119">
        <v>24</v>
      </c>
      <c r="M729" s="119">
        <f>tbAba02[[#This Row],[BRUTO]]+tbAba02[[#This Row],[INSS PATR]]</f>
        <v>144</v>
      </c>
    </row>
    <row r="730" spans="2:13" x14ac:dyDescent="0.2">
      <c r="B730" s="107">
        <f t="shared" si="11"/>
        <v>721</v>
      </c>
      <c r="C730" s="108">
        <v>43701</v>
      </c>
      <c r="D730" s="114" t="s">
        <v>1055</v>
      </c>
      <c r="E730" s="118">
        <v>43701</v>
      </c>
      <c r="F730" s="116" t="s">
        <v>643</v>
      </c>
      <c r="G730" s="119">
        <v>201.6</v>
      </c>
      <c r="H730" s="119">
        <v>12</v>
      </c>
      <c r="I730" s="119">
        <v>0</v>
      </c>
      <c r="J730" s="119">
        <v>26.4</v>
      </c>
      <c r="K730" s="119">
        <f>SUM(tbAba02[[#This Row],[Liquido]:[INSS PREST]])</f>
        <v>240</v>
      </c>
      <c r="L730" s="119">
        <v>48</v>
      </c>
      <c r="M730" s="119">
        <f>tbAba02[[#This Row],[BRUTO]]+tbAba02[[#This Row],[INSS PATR]]</f>
        <v>288</v>
      </c>
    </row>
    <row r="731" spans="2:13" x14ac:dyDescent="0.2">
      <c r="B731" s="107">
        <f t="shared" si="11"/>
        <v>722</v>
      </c>
      <c r="C731" s="108">
        <v>43739</v>
      </c>
      <c r="D731" s="114" t="s">
        <v>1055</v>
      </c>
      <c r="E731" s="118">
        <v>43739</v>
      </c>
      <c r="F731" s="116" t="s">
        <v>361</v>
      </c>
      <c r="G731" s="119">
        <v>201.6</v>
      </c>
      <c r="H731" s="119">
        <v>12</v>
      </c>
      <c r="I731" s="119">
        <v>0</v>
      </c>
      <c r="J731" s="119">
        <v>26.4</v>
      </c>
      <c r="K731" s="119">
        <f>SUM(tbAba02[[#This Row],[Liquido]:[INSS PREST]])</f>
        <v>240</v>
      </c>
      <c r="L731" s="119">
        <v>48</v>
      </c>
      <c r="M731" s="119">
        <f>tbAba02[[#This Row],[BRUTO]]+tbAba02[[#This Row],[INSS PATR]]</f>
        <v>288</v>
      </c>
    </row>
    <row r="732" spans="2:13" x14ac:dyDescent="0.2">
      <c r="B732" s="107">
        <f t="shared" si="11"/>
        <v>723</v>
      </c>
      <c r="C732" s="108">
        <v>43701</v>
      </c>
      <c r="D732" s="114" t="s">
        <v>1055</v>
      </c>
      <c r="E732" s="118">
        <v>43701</v>
      </c>
      <c r="F732" s="116" t="s">
        <v>646</v>
      </c>
      <c r="G732" s="119">
        <v>201.6</v>
      </c>
      <c r="H732" s="119">
        <v>12</v>
      </c>
      <c r="I732" s="119">
        <v>0</v>
      </c>
      <c r="J732" s="119">
        <v>26.4</v>
      </c>
      <c r="K732" s="119">
        <f>SUM(tbAba02[[#This Row],[Liquido]:[INSS PREST]])</f>
        <v>240</v>
      </c>
      <c r="L732" s="119">
        <v>48</v>
      </c>
      <c r="M732" s="119">
        <f>tbAba02[[#This Row],[BRUTO]]+tbAba02[[#This Row],[INSS PATR]]</f>
        <v>288</v>
      </c>
    </row>
    <row r="733" spans="2:13" x14ac:dyDescent="0.2">
      <c r="B733" s="107">
        <f t="shared" si="11"/>
        <v>724</v>
      </c>
      <c r="C733" s="108">
        <v>43739</v>
      </c>
      <c r="D733" s="114" t="s">
        <v>1057</v>
      </c>
      <c r="E733" s="118">
        <v>43739</v>
      </c>
      <c r="F733" s="116" t="s">
        <v>230</v>
      </c>
      <c r="G733" s="119">
        <v>85.68</v>
      </c>
      <c r="H733" s="119">
        <v>5.0999999999999996</v>
      </c>
      <c r="I733" s="119">
        <v>0</v>
      </c>
      <c r="J733" s="119">
        <v>11.22</v>
      </c>
      <c r="K733" s="119">
        <f>SUM(tbAba02[[#This Row],[Liquido]:[INSS PREST]])</f>
        <v>102</v>
      </c>
      <c r="L733" s="119">
        <v>20.399999999999999</v>
      </c>
      <c r="M733" s="119">
        <f>tbAba02[[#This Row],[BRUTO]]+tbAba02[[#This Row],[INSS PATR]]</f>
        <v>122.4</v>
      </c>
    </row>
    <row r="734" spans="2:13" x14ac:dyDescent="0.2">
      <c r="B734" s="107">
        <f t="shared" si="11"/>
        <v>725</v>
      </c>
      <c r="C734" s="108">
        <v>43739</v>
      </c>
      <c r="D734" s="114" t="s">
        <v>1053</v>
      </c>
      <c r="E734" s="118">
        <v>43739</v>
      </c>
      <c r="F734" s="116" t="s">
        <v>189</v>
      </c>
      <c r="G734" s="119">
        <v>840</v>
      </c>
      <c r="H734" s="119">
        <v>50</v>
      </c>
      <c r="I734" s="119">
        <v>0</v>
      </c>
      <c r="J734" s="119">
        <v>110</v>
      </c>
      <c r="K734" s="119">
        <f>SUM(tbAba02[[#This Row],[Liquido]:[INSS PREST]])</f>
        <v>1000</v>
      </c>
      <c r="L734" s="119">
        <v>200</v>
      </c>
      <c r="M734" s="119">
        <f>tbAba02[[#This Row],[BRUTO]]+tbAba02[[#This Row],[INSS PATR]]</f>
        <v>1200</v>
      </c>
    </row>
    <row r="735" spans="2:13" x14ac:dyDescent="0.2">
      <c r="B735" s="107">
        <f t="shared" si="11"/>
        <v>726</v>
      </c>
      <c r="C735" s="108">
        <v>43705</v>
      </c>
      <c r="D735" s="114" t="s">
        <v>1059</v>
      </c>
      <c r="E735" s="118">
        <v>43705</v>
      </c>
      <c r="F735" s="116" t="s">
        <v>909</v>
      </c>
      <c r="G735" s="119">
        <v>85.68</v>
      </c>
      <c r="H735" s="119">
        <v>5.0999999999999996</v>
      </c>
      <c r="I735" s="119">
        <v>0</v>
      </c>
      <c r="J735" s="119">
        <v>11.22</v>
      </c>
      <c r="K735" s="119">
        <f>SUM(tbAba02[[#This Row],[Liquido]:[INSS PREST]])</f>
        <v>102</v>
      </c>
      <c r="L735" s="119">
        <v>20.399999999999999</v>
      </c>
      <c r="M735" s="119">
        <f>tbAba02[[#This Row],[BRUTO]]+tbAba02[[#This Row],[INSS PATR]]</f>
        <v>122.4</v>
      </c>
    </row>
    <row r="736" spans="2:13" x14ac:dyDescent="0.2">
      <c r="B736" s="107">
        <f t="shared" si="11"/>
        <v>727</v>
      </c>
      <c r="C736" s="108">
        <v>43701</v>
      </c>
      <c r="D736" s="114" t="s">
        <v>1059</v>
      </c>
      <c r="E736" s="118">
        <v>43701</v>
      </c>
      <c r="F736" s="116" t="s">
        <v>910</v>
      </c>
      <c r="G736" s="119">
        <v>85.68</v>
      </c>
      <c r="H736" s="119">
        <v>5.0999999999999996</v>
      </c>
      <c r="I736" s="119">
        <v>0</v>
      </c>
      <c r="J736" s="119">
        <v>11.22</v>
      </c>
      <c r="K736" s="119">
        <f>SUM(tbAba02[[#This Row],[Liquido]:[INSS PREST]])</f>
        <v>102</v>
      </c>
      <c r="L736" s="119">
        <v>20.399999999999999</v>
      </c>
      <c r="M736" s="119">
        <f>tbAba02[[#This Row],[BRUTO]]+tbAba02[[#This Row],[INSS PATR]]</f>
        <v>122.4</v>
      </c>
    </row>
    <row r="737" spans="2:13" x14ac:dyDescent="0.2">
      <c r="B737" s="107">
        <f t="shared" si="11"/>
        <v>728</v>
      </c>
      <c r="C737" s="108">
        <v>43705</v>
      </c>
      <c r="D737" s="114" t="s">
        <v>1059</v>
      </c>
      <c r="E737" s="118">
        <v>43705</v>
      </c>
      <c r="F737" s="116" t="s">
        <v>911</v>
      </c>
      <c r="G737" s="119">
        <v>85.68</v>
      </c>
      <c r="H737" s="119">
        <v>5.0999999999999996</v>
      </c>
      <c r="I737" s="119">
        <v>0</v>
      </c>
      <c r="J737" s="119">
        <v>11.22</v>
      </c>
      <c r="K737" s="119">
        <f>SUM(tbAba02[[#This Row],[Liquido]:[INSS PREST]])</f>
        <v>102</v>
      </c>
      <c r="L737" s="119">
        <v>20.399999999999999</v>
      </c>
      <c r="M737" s="119">
        <f>tbAba02[[#This Row],[BRUTO]]+tbAba02[[#This Row],[INSS PATR]]</f>
        <v>122.4</v>
      </c>
    </row>
    <row r="738" spans="2:13" x14ac:dyDescent="0.2">
      <c r="B738" s="107">
        <f t="shared" si="11"/>
        <v>729</v>
      </c>
      <c r="C738" s="108">
        <v>43707</v>
      </c>
      <c r="D738" s="114" t="s">
        <v>1055</v>
      </c>
      <c r="E738" s="118">
        <v>43707</v>
      </c>
      <c r="F738" s="116" t="s">
        <v>912</v>
      </c>
      <c r="G738" s="119">
        <v>100.8</v>
      </c>
      <c r="H738" s="119">
        <v>6</v>
      </c>
      <c r="I738" s="119">
        <v>0</v>
      </c>
      <c r="J738" s="119">
        <v>13.2</v>
      </c>
      <c r="K738" s="119">
        <f>SUM(tbAba02[[#This Row],[Liquido]:[INSS PREST]])</f>
        <v>120</v>
      </c>
      <c r="L738" s="119">
        <v>24</v>
      </c>
      <c r="M738" s="119">
        <f>tbAba02[[#This Row],[BRUTO]]+tbAba02[[#This Row],[INSS PATR]]</f>
        <v>144</v>
      </c>
    </row>
    <row r="739" spans="2:13" x14ac:dyDescent="0.2">
      <c r="B739" s="107">
        <f t="shared" si="11"/>
        <v>730</v>
      </c>
      <c r="C739" s="108">
        <v>43708</v>
      </c>
      <c r="D739" s="114" t="s">
        <v>1055</v>
      </c>
      <c r="E739" s="118">
        <v>43708</v>
      </c>
      <c r="F739" s="116" t="s">
        <v>913</v>
      </c>
      <c r="G739" s="119">
        <v>201.6</v>
      </c>
      <c r="H739" s="119">
        <v>12</v>
      </c>
      <c r="I739" s="119">
        <v>0</v>
      </c>
      <c r="J739" s="119">
        <v>26.4</v>
      </c>
      <c r="K739" s="119">
        <f>SUM(tbAba02[[#This Row],[Liquido]:[INSS PREST]])</f>
        <v>240</v>
      </c>
      <c r="L739" s="119">
        <v>48</v>
      </c>
      <c r="M739" s="119">
        <f>tbAba02[[#This Row],[BRUTO]]+tbAba02[[#This Row],[INSS PATR]]</f>
        <v>288</v>
      </c>
    </row>
    <row r="740" spans="2:13" x14ac:dyDescent="0.2">
      <c r="B740" s="107">
        <f t="shared" si="11"/>
        <v>731</v>
      </c>
      <c r="C740" s="108">
        <v>43701</v>
      </c>
      <c r="D740" s="114" t="s">
        <v>1055</v>
      </c>
      <c r="E740" s="118">
        <v>43701</v>
      </c>
      <c r="F740" s="116" t="s">
        <v>914</v>
      </c>
      <c r="G740" s="119">
        <v>201.6</v>
      </c>
      <c r="H740" s="119">
        <v>12</v>
      </c>
      <c r="I740" s="119">
        <v>0</v>
      </c>
      <c r="J740" s="119">
        <v>26.4</v>
      </c>
      <c r="K740" s="119">
        <f>SUM(tbAba02[[#This Row],[Liquido]:[INSS PREST]])</f>
        <v>240</v>
      </c>
      <c r="L740" s="119">
        <v>48</v>
      </c>
      <c r="M740" s="119">
        <f>tbAba02[[#This Row],[BRUTO]]+tbAba02[[#This Row],[INSS PATR]]</f>
        <v>288</v>
      </c>
    </row>
    <row r="741" spans="2:13" x14ac:dyDescent="0.2">
      <c r="B741" s="107">
        <f t="shared" si="11"/>
        <v>732</v>
      </c>
      <c r="C741" s="108">
        <v>43701</v>
      </c>
      <c r="D741" s="114" t="s">
        <v>1059</v>
      </c>
      <c r="E741" s="118">
        <v>43701</v>
      </c>
      <c r="F741" s="116" t="s">
        <v>915</v>
      </c>
      <c r="G741" s="119">
        <v>171.36</v>
      </c>
      <c r="H741" s="119">
        <v>10.199999999999999</v>
      </c>
      <c r="I741" s="119">
        <v>0</v>
      </c>
      <c r="J741" s="119">
        <v>22.44</v>
      </c>
      <c r="K741" s="119">
        <f>SUM(tbAba02[[#This Row],[Liquido]:[INSS PREST]])</f>
        <v>204</v>
      </c>
      <c r="L741" s="119">
        <v>40.799999999999997</v>
      </c>
      <c r="M741" s="119">
        <f>tbAba02[[#This Row],[BRUTO]]+tbAba02[[#This Row],[INSS PATR]]</f>
        <v>244.8</v>
      </c>
    </row>
    <row r="742" spans="2:13" x14ac:dyDescent="0.2">
      <c r="B742" s="107">
        <f t="shared" si="11"/>
        <v>733</v>
      </c>
      <c r="C742" s="108">
        <v>43701</v>
      </c>
      <c r="D742" s="114" t="s">
        <v>1055</v>
      </c>
      <c r="E742" s="118">
        <v>43701</v>
      </c>
      <c r="F742" s="116" t="s">
        <v>916</v>
      </c>
      <c r="G742" s="119">
        <v>201.6</v>
      </c>
      <c r="H742" s="119">
        <v>12</v>
      </c>
      <c r="I742" s="119">
        <v>0</v>
      </c>
      <c r="J742" s="119">
        <v>26.4</v>
      </c>
      <c r="K742" s="119">
        <f>SUM(tbAba02[[#This Row],[Liquido]:[INSS PREST]])</f>
        <v>240</v>
      </c>
      <c r="L742" s="119">
        <v>48</v>
      </c>
      <c r="M742" s="119">
        <f>tbAba02[[#This Row],[BRUTO]]+tbAba02[[#This Row],[INSS PATR]]</f>
        <v>288</v>
      </c>
    </row>
    <row r="743" spans="2:13" x14ac:dyDescent="0.2">
      <c r="B743" s="107">
        <f t="shared" si="11"/>
        <v>734</v>
      </c>
      <c r="C743" s="108">
        <v>43701</v>
      </c>
      <c r="D743" s="114" t="s">
        <v>1055</v>
      </c>
      <c r="E743" s="118">
        <v>43701</v>
      </c>
      <c r="F743" s="116" t="s">
        <v>917</v>
      </c>
      <c r="G743" s="119">
        <v>100.8</v>
      </c>
      <c r="H743" s="119">
        <v>6</v>
      </c>
      <c r="I743" s="119">
        <v>0</v>
      </c>
      <c r="J743" s="119">
        <v>13.2</v>
      </c>
      <c r="K743" s="119">
        <f>SUM(tbAba02[[#This Row],[Liquido]:[INSS PREST]])</f>
        <v>120</v>
      </c>
      <c r="L743" s="119">
        <v>24</v>
      </c>
      <c r="M743" s="119">
        <f>tbAba02[[#This Row],[BRUTO]]+tbAba02[[#This Row],[INSS PATR]]</f>
        <v>144</v>
      </c>
    </row>
    <row r="744" spans="2:13" x14ac:dyDescent="0.2">
      <c r="B744" s="107">
        <f t="shared" si="11"/>
        <v>735</v>
      </c>
      <c r="C744" s="108">
        <v>43701</v>
      </c>
      <c r="D744" s="114" t="s">
        <v>1055</v>
      </c>
      <c r="E744" s="118">
        <v>43701</v>
      </c>
      <c r="F744" s="116" t="s">
        <v>918</v>
      </c>
      <c r="G744" s="119">
        <v>100.8</v>
      </c>
      <c r="H744" s="119">
        <v>6</v>
      </c>
      <c r="I744" s="119">
        <v>0</v>
      </c>
      <c r="J744" s="119">
        <v>13.2</v>
      </c>
      <c r="K744" s="119">
        <f>SUM(tbAba02[[#This Row],[Liquido]:[INSS PREST]])</f>
        <v>120</v>
      </c>
      <c r="L744" s="119">
        <v>24</v>
      </c>
      <c r="M744" s="119">
        <f>tbAba02[[#This Row],[BRUTO]]+tbAba02[[#This Row],[INSS PATR]]</f>
        <v>144</v>
      </c>
    </row>
    <row r="745" spans="2:13" x14ac:dyDescent="0.2">
      <c r="B745" s="107">
        <f t="shared" si="11"/>
        <v>736</v>
      </c>
      <c r="C745" s="108">
        <v>43713</v>
      </c>
      <c r="D745" s="114" t="s">
        <v>1055</v>
      </c>
      <c r="E745" s="118">
        <v>43713</v>
      </c>
      <c r="F745" s="116" t="s">
        <v>919</v>
      </c>
      <c r="G745" s="119">
        <v>100.8</v>
      </c>
      <c r="H745" s="119">
        <v>6</v>
      </c>
      <c r="I745" s="119">
        <v>0</v>
      </c>
      <c r="J745" s="119">
        <v>13.2</v>
      </c>
      <c r="K745" s="119">
        <f>SUM(tbAba02[[#This Row],[Liquido]:[INSS PREST]])</f>
        <v>120</v>
      </c>
      <c r="L745" s="119">
        <v>24</v>
      </c>
      <c r="M745" s="119">
        <f>tbAba02[[#This Row],[BRUTO]]+tbAba02[[#This Row],[INSS PATR]]</f>
        <v>144</v>
      </c>
    </row>
    <row r="746" spans="2:13" x14ac:dyDescent="0.2">
      <c r="B746" s="107">
        <f t="shared" si="11"/>
        <v>737</v>
      </c>
      <c r="C746" s="108">
        <v>43707</v>
      </c>
      <c r="D746" s="114" t="s">
        <v>1055</v>
      </c>
      <c r="E746" s="118">
        <v>43707</v>
      </c>
      <c r="F746" s="116" t="s">
        <v>920</v>
      </c>
      <c r="G746" s="119">
        <v>100.8</v>
      </c>
      <c r="H746" s="119">
        <v>6</v>
      </c>
      <c r="I746" s="119">
        <v>0</v>
      </c>
      <c r="J746" s="119">
        <v>13.2</v>
      </c>
      <c r="K746" s="119">
        <f>SUM(tbAba02[[#This Row],[Liquido]:[INSS PREST]])</f>
        <v>120</v>
      </c>
      <c r="L746" s="119">
        <v>24</v>
      </c>
      <c r="M746" s="119">
        <f>tbAba02[[#This Row],[BRUTO]]+tbAba02[[#This Row],[INSS PATR]]</f>
        <v>144</v>
      </c>
    </row>
    <row r="747" spans="2:13" x14ac:dyDescent="0.2">
      <c r="B747" s="107">
        <f t="shared" si="11"/>
        <v>738</v>
      </c>
      <c r="C747" s="108">
        <v>43707</v>
      </c>
      <c r="D747" s="114" t="s">
        <v>1055</v>
      </c>
      <c r="E747" s="118">
        <v>43707</v>
      </c>
      <c r="F747" s="116" t="s">
        <v>921</v>
      </c>
      <c r="G747" s="119">
        <v>100.8</v>
      </c>
      <c r="H747" s="119">
        <v>6</v>
      </c>
      <c r="I747" s="119">
        <v>0</v>
      </c>
      <c r="J747" s="119">
        <v>13.2</v>
      </c>
      <c r="K747" s="119">
        <f>SUM(tbAba02[[#This Row],[Liquido]:[INSS PREST]])</f>
        <v>120</v>
      </c>
      <c r="L747" s="119">
        <v>24</v>
      </c>
      <c r="M747" s="119">
        <f>tbAba02[[#This Row],[BRUTO]]+tbAba02[[#This Row],[INSS PATR]]</f>
        <v>144</v>
      </c>
    </row>
    <row r="748" spans="2:13" x14ac:dyDescent="0.2">
      <c r="B748" s="107">
        <f t="shared" si="11"/>
        <v>739</v>
      </c>
      <c r="C748" s="108">
        <v>43708</v>
      </c>
      <c r="D748" s="114" t="s">
        <v>1055</v>
      </c>
      <c r="E748" s="118">
        <v>43708</v>
      </c>
      <c r="F748" s="116" t="s">
        <v>922</v>
      </c>
      <c r="G748" s="119">
        <v>100.8</v>
      </c>
      <c r="H748" s="119">
        <v>6</v>
      </c>
      <c r="I748" s="119">
        <v>0</v>
      </c>
      <c r="J748" s="119">
        <v>13.2</v>
      </c>
      <c r="K748" s="119">
        <f>SUM(tbAba02[[#This Row],[Liquido]:[INSS PREST]])</f>
        <v>120</v>
      </c>
      <c r="L748" s="119">
        <v>24</v>
      </c>
      <c r="M748" s="119">
        <f>tbAba02[[#This Row],[BRUTO]]+tbAba02[[#This Row],[INSS PATR]]</f>
        <v>144</v>
      </c>
    </row>
    <row r="749" spans="2:13" x14ac:dyDescent="0.2">
      <c r="B749" s="107">
        <f t="shared" si="11"/>
        <v>740</v>
      </c>
      <c r="C749" s="108">
        <v>43701</v>
      </c>
      <c r="D749" s="114" t="s">
        <v>1055</v>
      </c>
      <c r="E749" s="118">
        <v>43701</v>
      </c>
      <c r="F749" s="116" t="s">
        <v>923</v>
      </c>
      <c r="G749" s="119">
        <v>100.8</v>
      </c>
      <c r="H749" s="119">
        <v>6</v>
      </c>
      <c r="I749" s="119">
        <v>0</v>
      </c>
      <c r="J749" s="119">
        <v>13.2</v>
      </c>
      <c r="K749" s="119">
        <f>SUM(tbAba02[[#This Row],[Liquido]:[INSS PREST]])</f>
        <v>120</v>
      </c>
      <c r="L749" s="119">
        <v>24</v>
      </c>
      <c r="M749" s="119">
        <f>tbAba02[[#This Row],[BRUTO]]+tbAba02[[#This Row],[INSS PATR]]</f>
        <v>144</v>
      </c>
    </row>
    <row r="750" spans="2:13" x14ac:dyDescent="0.2">
      <c r="B750" s="107">
        <f t="shared" si="11"/>
        <v>741</v>
      </c>
      <c r="C750" s="108">
        <v>43703</v>
      </c>
      <c r="D750" s="114" t="s">
        <v>1055</v>
      </c>
      <c r="E750" s="118">
        <v>43703</v>
      </c>
      <c r="F750" s="116" t="s">
        <v>924</v>
      </c>
      <c r="G750" s="119">
        <v>100.8</v>
      </c>
      <c r="H750" s="119">
        <v>6</v>
      </c>
      <c r="I750" s="119">
        <v>0</v>
      </c>
      <c r="J750" s="119">
        <v>13.2</v>
      </c>
      <c r="K750" s="119">
        <f>SUM(tbAba02[[#This Row],[Liquido]:[INSS PREST]])</f>
        <v>120</v>
      </c>
      <c r="L750" s="119">
        <v>24</v>
      </c>
      <c r="M750" s="119">
        <f>tbAba02[[#This Row],[BRUTO]]+tbAba02[[#This Row],[INSS PATR]]</f>
        <v>144</v>
      </c>
    </row>
    <row r="751" spans="2:13" x14ac:dyDescent="0.2">
      <c r="B751" s="107">
        <f t="shared" ref="B751:B771" si="12">IF(ISNUMBER(B750),B750+1,1)</f>
        <v>742</v>
      </c>
      <c r="C751" s="108">
        <v>43707</v>
      </c>
      <c r="D751" s="114" t="s">
        <v>1055</v>
      </c>
      <c r="E751" s="118">
        <v>43707</v>
      </c>
      <c r="F751" s="116" t="s">
        <v>925</v>
      </c>
      <c r="G751" s="119">
        <v>100.8</v>
      </c>
      <c r="H751" s="119">
        <v>6</v>
      </c>
      <c r="I751" s="119">
        <v>0</v>
      </c>
      <c r="J751" s="119">
        <v>13.2</v>
      </c>
      <c r="K751" s="119">
        <f>SUM(tbAba02[[#This Row],[Liquido]:[INSS PREST]])</f>
        <v>120</v>
      </c>
      <c r="L751" s="119">
        <v>24</v>
      </c>
      <c r="M751" s="119">
        <f>tbAba02[[#This Row],[BRUTO]]+tbAba02[[#This Row],[INSS PATR]]</f>
        <v>144</v>
      </c>
    </row>
    <row r="752" spans="2:13" x14ac:dyDescent="0.2">
      <c r="B752" s="107">
        <f t="shared" si="12"/>
        <v>743</v>
      </c>
      <c r="C752" s="108">
        <v>43708</v>
      </c>
      <c r="D752" s="114" t="s">
        <v>1055</v>
      </c>
      <c r="E752" s="118">
        <v>43708</v>
      </c>
      <c r="F752" s="116" t="s">
        <v>926</v>
      </c>
      <c r="G752" s="119">
        <v>201.6</v>
      </c>
      <c r="H752" s="119">
        <v>12</v>
      </c>
      <c r="I752" s="119">
        <v>0</v>
      </c>
      <c r="J752" s="119">
        <v>26.4</v>
      </c>
      <c r="K752" s="119">
        <f>SUM(tbAba02[[#This Row],[Liquido]:[INSS PREST]])</f>
        <v>240</v>
      </c>
      <c r="L752" s="119">
        <v>48</v>
      </c>
      <c r="M752" s="119">
        <f>tbAba02[[#This Row],[BRUTO]]+tbAba02[[#This Row],[INSS PATR]]</f>
        <v>288</v>
      </c>
    </row>
    <row r="753" spans="2:13" x14ac:dyDescent="0.2">
      <c r="B753" s="107">
        <f t="shared" si="12"/>
        <v>744</v>
      </c>
      <c r="C753" s="108">
        <v>43705</v>
      </c>
      <c r="D753" s="114" t="s">
        <v>1055</v>
      </c>
      <c r="E753" s="118">
        <v>43705</v>
      </c>
      <c r="F753" s="116" t="s">
        <v>927</v>
      </c>
      <c r="G753" s="119">
        <v>100.8</v>
      </c>
      <c r="H753" s="119">
        <v>6</v>
      </c>
      <c r="I753" s="119">
        <v>0</v>
      </c>
      <c r="J753" s="119">
        <v>13.2</v>
      </c>
      <c r="K753" s="119">
        <f>SUM(tbAba02[[#This Row],[Liquido]:[INSS PREST]])</f>
        <v>120</v>
      </c>
      <c r="L753" s="119">
        <v>24</v>
      </c>
      <c r="M753" s="119">
        <f>tbAba02[[#This Row],[BRUTO]]+tbAba02[[#This Row],[INSS PATR]]</f>
        <v>144</v>
      </c>
    </row>
    <row r="754" spans="2:13" x14ac:dyDescent="0.2">
      <c r="B754" s="107">
        <f t="shared" si="12"/>
        <v>745</v>
      </c>
      <c r="C754" s="108">
        <v>43701</v>
      </c>
      <c r="D754" s="114" t="s">
        <v>1055</v>
      </c>
      <c r="E754" s="118">
        <v>43701</v>
      </c>
      <c r="F754" s="116" t="s">
        <v>928</v>
      </c>
      <c r="G754" s="119">
        <v>100.8</v>
      </c>
      <c r="H754" s="119">
        <v>6</v>
      </c>
      <c r="I754" s="119">
        <v>0</v>
      </c>
      <c r="J754" s="119">
        <v>13.2</v>
      </c>
      <c r="K754" s="119">
        <f>SUM(tbAba02[[#This Row],[Liquido]:[INSS PREST]])</f>
        <v>120</v>
      </c>
      <c r="L754" s="119">
        <v>24</v>
      </c>
      <c r="M754" s="119">
        <f>tbAba02[[#This Row],[BRUTO]]+tbAba02[[#This Row],[INSS PATR]]</f>
        <v>144</v>
      </c>
    </row>
    <row r="755" spans="2:13" x14ac:dyDescent="0.2">
      <c r="B755" s="107">
        <f t="shared" si="12"/>
        <v>746</v>
      </c>
      <c r="C755" s="108">
        <v>43707</v>
      </c>
      <c r="D755" s="114" t="s">
        <v>1055</v>
      </c>
      <c r="E755" s="118">
        <v>43707</v>
      </c>
      <c r="F755" s="116" t="s">
        <v>929</v>
      </c>
      <c r="G755" s="119">
        <v>100.8</v>
      </c>
      <c r="H755" s="119">
        <v>6</v>
      </c>
      <c r="I755" s="119">
        <v>0</v>
      </c>
      <c r="J755" s="119">
        <v>13.2</v>
      </c>
      <c r="K755" s="119">
        <f>SUM(tbAba02[[#This Row],[Liquido]:[INSS PREST]])</f>
        <v>120</v>
      </c>
      <c r="L755" s="119">
        <v>24</v>
      </c>
      <c r="M755" s="119">
        <f>tbAba02[[#This Row],[BRUTO]]+tbAba02[[#This Row],[INSS PATR]]</f>
        <v>144</v>
      </c>
    </row>
    <row r="756" spans="2:13" x14ac:dyDescent="0.2">
      <c r="B756" s="107">
        <f t="shared" si="12"/>
        <v>747</v>
      </c>
      <c r="C756" s="108">
        <v>43701</v>
      </c>
      <c r="D756" s="114" t="s">
        <v>1059</v>
      </c>
      <c r="E756" s="118">
        <v>43701</v>
      </c>
      <c r="F756" s="116" t="s">
        <v>930</v>
      </c>
      <c r="G756" s="119">
        <v>171.36</v>
      </c>
      <c r="H756" s="119">
        <v>10.199999999999999</v>
      </c>
      <c r="I756" s="119">
        <v>0</v>
      </c>
      <c r="J756" s="119">
        <v>22.44</v>
      </c>
      <c r="K756" s="119">
        <f>SUM(tbAba02[[#This Row],[Liquido]:[INSS PREST]])</f>
        <v>204</v>
      </c>
      <c r="L756" s="119">
        <v>40.799999999999997</v>
      </c>
      <c r="M756" s="119">
        <f>tbAba02[[#This Row],[BRUTO]]+tbAba02[[#This Row],[INSS PATR]]</f>
        <v>244.8</v>
      </c>
    </row>
    <row r="757" spans="2:13" x14ac:dyDescent="0.2">
      <c r="B757" s="107">
        <f t="shared" si="12"/>
        <v>748</v>
      </c>
      <c r="C757" s="108">
        <v>43708</v>
      </c>
      <c r="D757" s="114" t="s">
        <v>1056</v>
      </c>
      <c r="E757" s="118">
        <v>43708</v>
      </c>
      <c r="F757" s="116" t="s">
        <v>367</v>
      </c>
      <c r="G757" s="119">
        <v>151.19999999999999</v>
      </c>
      <c r="H757" s="119">
        <v>9</v>
      </c>
      <c r="I757" s="119">
        <v>0</v>
      </c>
      <c r="J757" s="119">
        <v>19.8</v>
      </c>
      <c r="K757" s="119">
        <f>SUM(tbAba02[[#This Row],[Liquido]:[INSS PREST]])</f>
        <v>180</v>
      </c>
      <c r="L757" s="119">
        <v>36</v>
      </c>
      <c r="M757" s="119">
        <f>tbAba02[[#This Row],[BRUTO]]+tbAba02[[#This Row],[INSS PATR]]</f>
        <v>216</v>
      </c>
    </row>
    <row r="758" spans="2:13" x14ac:dyDescent="0.2">
      <c r="B758" s="107">
        <f t="shared" si="12"/>
        <v>749</v>
      </c>
      <c r="C758" s="108">
        <v>43714</v>
      </c>
      <c r="D758" s="114" t="s">
        <v>1055</v>
      </c>
      <c r="E758" s="118">
        <v>43714</v>
      </c>
      <c r="F758" s="116" t="s">
        <v>931</v>
      </c>
      <c r="G758" s="119">
        <v>201.6</v>
      </c>
      <c r="H758" s="119">
        <v>12</v>
      </c>
      <c r="I758" s="119">
        <v>0</v>
      </c>
      <c r="J758" s="119">
        <v>26.4</v>
      </c>
      <c r="K758" s="119">
        <f>SUM(tbAba02[[#This Row],[Liquido]:[INSS PREST]])</f>
        <v>240</v>
      </c>
      <c r="L758" s="119">
        <v>48</v>
      </c>
      <c r="M758" s="119">
        <f>tbAba02[[#This Row],[BRUTO]]+tbAba02[[#This Row],[INSS PATR]]</f>
        <v>288</v>
      </c>
    </row>
    <row r="759" spans="2:13" x14ac:dyDescent="0.2">
      <c r="B759" s="107">
        <f t="shared" si="12"/>
        <v>750</v>
      </c>
      <c r="C759" s="108">
        <v>43720</v>
      </c>
      <c r="D759" s="114" t="s">
        <v>1056</v>
      </c>
      <c r="E759" s="118">
        <v>43720</v>
      </c>
      <c r="F759" s="116" t="s">
        <v>887</v>
      </c>
      <c r="G759" s="119">
        <v>151.19999999999999</v>
      </c>
      <c r="H759" s="119">
        <v>9</v>
      </c>
      <c r="I759" s="119">
        <v>0</v>
      </c>
      <c r="J759" s="119">
        <v>19.8</v>
      </c>
      <c r="K759" s="119">
        <f>SUM(tbAba02[[#This Row],[Liquido]:[INSS PREST]])</f>
        <v>180</v>
      </c>
      <c r="L759" s="119">
        <v>36</v>
      </c>
      <c r="M759" s="119">
        <f>tbAba02[[#This Row],[BRUTO]]+tbAba02[[#This Row],[INSS PATR]]</f>
        <v>216</v>
      </c>
    </row>
    <row r="760" spans="2:13" x14ac:dyDescent="0.2">
      <c r="B760" s="107">
        <f t="shared" si="12"/>
        <v>751</v>
      </c>
      <c r="C760" s="108">
        <v>43708</v>
      </c>
      <c r="D760" s="114" t="s">
        <v>1055</v>
      </c>
      <c r="E760" s="118">
        <v>43708</v>
      </c>
      <c r="F760" s="116" t="s">
        <v>932</v>
      </c>
      <c r="G760" s="119">
        <v>100.8</v>
      </c>
      <c r="H760" s="119">
        <v>6</v>
      </c>
      <c r="I760" s="119">
        <v>0</v>
      </c>
      <c r="J760" s="119">
        <v>13.2</v>
      </c>
      <c r="K760" s="119">
        <f>SUM(tbAba02[[#This Row],[Liquido]:[INSS PREST]])</f>
        <v>120</v>
      </c>
      <c r="L760" s="119">
        <v>24</v>
      </c>
      <c r="M760" s="119">
        <f>tbAba02[[#This Row],[BRUTO]]+tbAba02[[#This Row],[INSS PATR]]</f>
        <v>144</v>
      </c>
    </row>
    <row r="761" spans="2:13" x14ac:dyDescent="0.2">
      <c r="B761" s="107">
        <f t="shared" si="12"/>
        <v>752</v>
      </c>
      <c r="C761" s="108">
        <v>43705</v>
      </c>
      <c r="D761" s="114" t="s">
        <v>1058</v>
      </c>
      <c r="E761" s="118">
        <v>43705</v>
      </c>
      <c r="F761" s="116" t="s">
        <v>933</v>
      </c>
      <c r="G761" s="119">
        <v>126</v>
      </c>
      <c r="H761" s="119">
        <v>7.5</v>
      </c>
      <c r="I761" s="119">
        <v>0</v>
      </c>
      <c r="J761" s="119">
        <v>16.5</v>
      </c>
      <c r="K761" s="119">
        <f>SUM(tbAba02[[#This Row],[Liquido]:[INSS PREST]])</f>
        <v>150</v>
      </c>
      <c r="L761" s="119">
        <v>30</v>
      </c>
      <c r="M761" s="119">
        <f>tbAba02[[#This Row],[BRUTO]]+tbAba02[[#This Row],[INSS PATR]]</f>
        <v>180</v>
      </c>
    </row>
    <row r="762" spans="2:13" x14ac:dyDescent="0.2">
      <c r="B762" s="107">
        <f t="shared" si="12"/>
        <v>753</v>
      </c>
      <c r="C762" s="108">
        <v>43708</v>
      </c>
      <c r="D762" s="114" t="s">
        <v>1055</v>
      </c>
      <c r="E762" s="118">
        <v>43708</v>
      </c>
      <c r="F762" s="116" t="s">
        <v>934</v>
      </c>
      <c r="G762" s="119">
        <v>201.6</v>
      </c>
      <c r="H762" s="119">
        <v>12</v>
      </c>
      <c r="I762" s="119">
        <v>0</v>
      </c>
      <c r="J762" s="119">
        <v>26.4</v>
      </c>
      <c r="K762" s="119">
        <f>SUM(tbAba02[[#This Row],[Liquido]:[INSS PREST]])</f>
        <v>240</v>
      </c>
      <c r="L762" s="119">
        <v>48</v>
      </c>
      <c r="M762" s="119">
        <f>tbAba02[[#This Row],[BRUTO]]+tbAba02[[#This Row],[INSS PATR]]</f>
        <v>288</v>
      </c>
    </row>
    <row r="763" spans="2:13" x14ac:dyDescent="0.2">
      <c r="B763" s="107">
        <f t="shared" si="12"/>
        <v>754</v>
      </c>
      <c r="C763" s="108">
        <v>43724</v>
      </c>
      <c r="D763" s="114" t="s">
        <v>1055</v>
      </c>
      <c r="E763" s="118">
        <v>43724</v>
      </c>
      <c r="F763" s="116" t="s">
        <v>538</v>
      </c>
      <c r="G763" s="119">
        <v>100.8</v>
      </c>
      <c r="H763" s="119">
        <v>6</v>
      </c>
      <c r="I763" s="119">
        <v>0</v>
      </c>
      <c r="J763" s="119">
        <v>13.2</v>
      </c>
      <c r="K763" s="119">
        <f>SUM(tbAba02[[#This Row],[Liquido]:[INSS PREST]])</f>
        <v>120</v>
      </c>
      <c r="L763" s="119">
        <v>24</v>
      </c>
      <c r="M763" s="119">
        <f>tbAba02[[#This Row],[BRUTO]]+tbAba02[[#This Row],[INSS PATR]]</f>
        <v>144</v>
      </c>
    </row>
    <row r="764" spans="2:13" x14ac:dyDescent="0.2">
      <c r="B764" s="107">
        <f t="shared" si="12"/>
        <v>755</v>
      </c>
      <c r="C764" s="108">
        <v>43724</v>
      </c>
      <c r="D764" s="114" t="s">
        <v>1055</v>
      </c>
      <c r="E764" s="118">
        <v>43724</v>
      </c>
      <c r="F764" s="116" t="s">
        <v>539</v>
      </c>
      <c r="G764" s="119">
        <v>100.8</v>
      </c>
      <c r="H764" s="119">
        <v>6</v>
      </c>
      <c r="I764" s="119">
        <v>0</v>
      </c>
      <c r="J764" s="119">
        <v>13.2</v>
      </c>
      <c r="K764" s="119">
        <f>SUM(tbAba02[[#This Row],[Liquido]:[INSS PREST]])</f>
        <v>120</v>
      </c>
      <c r="L764" s="119">
        <v>24</v>
      </c>
      <c r="M764" s="119">
        <f>tbAba02[[#This Row],[BRUTO]]+tbAba02[[#This Row],[INSS PATR]]</f>
        <v>144</v>
      </c>
    </row>
    <row r="765" spans="2:13" x14ac:dyDescent="0.2">
      <c r="B765" s="107">
        <f t="shared" si="12"/>
        <v>756</v>
      </c>
      <c r="C765" s="108">
        <v>43734</v>
      </c>
      <c r="D765" s="114" t="s">
        <v>1054</v>
      </c>
      <c r="E765" s="118">
        <v>43734</v>
      </c>
      <c r="F765" s="116" t="s">
        <v>935</v>
      </c>
      <c r="G765" s="119">
        <v>1680</v>
      </c>
      <c r="H765" s="119">
        <v>100</v>
      </c>
      <c r="I765" s="119">
        <v>0</v>
      </c>
      <c r="J765" s="119">
        <v>220</v>
      </c>
      <c r="K765" s="119">
        <f>SUM(tbAba02[[#This Row],[Liquido]:[INSS PREST]])</f>
        <v>2000</v>
      </c>
      <c r="L765" s="119">
        <v>400</v>
      </c>
      <c r="M765" s="119">
        <f>tbAba02[[#This Row],[BRUTO]]+tbAba02[[#This Row],[INSS PATR]]</f>
        <v>2400</v>
      </c>
    </row>
    <row r="766" spans="2:13" x14ac:dyDescent="0.2">
      <c r="B766" s="107">
        <f t="shared" si="12"/>
        <v>757</v>
      </c>
      <c r="C766" s="108">
        <v>43745</v>
      </c>
      <c r="D766" s="114" t="s">
        <v>1060</v>
      </c>
      <c r="E766" s="118">
        <v>43745</v>
      </c>
      <c r="F766" s="116" t="s">
        <v>936</v>
      </c>
      <c r="G766" s="119">
        <v>504</v>
      </c>
      <c r="H766" s="119">
        <v>30</v>
      </c>
      <c r="I766" s="119">
        <v>0</v>
      </c>
      <c r="J766" s="119">
        <v>66</v>
      </c>
      <c r="K766" s="119">
        <f>SUM(tbAba02[[#This Row],[Liquido]:[INSS PREST]])</f>
        <v>600</v>
      </c>
      <c r="L766" s="119">
        <v>120</v>
      </c>
      <c r="M766" s="119">
        <f>tbAba02[[#This Row],[BRUTO]]+tbAba02[[#This Row],[INSS PATR]]</f>
        <v>720</v>
      </c>
    </row>
    <row r="767" spans="2:13" x14ac:dyDescent="0.2">
      <c r="B767" s="107">
        <f t="shared" si="12"/>
        <v>758</v>
      </c>
      <c r="C767" s="108">
        <v>43753</v>
      </c>
      <c r="D767" s="114" t="s">
        <v>1055</v>
      </c>
      <c r="E767" s="118">
        <v>43753</v>
      </c>
      <c r="F767" s="116" t="s">
        <v>520</v>
      </c>
      <c r="G767" s="119">
        <v>100.8</v>
      </c>
      <c r="H767" s="119">
        <v>6</v>
      </c>
      <c r="I767" s="119">
        <v>0</v>
      </c>
      <c r="J767" s="119">
        <v>13.2</v>
      </c>
      <c r="K767" s="119">
        <f>SUM(tbAba02[[#This Row],[Liquido]:[INSS PREST]])</f>
        <v>120</v>
      </c>
      <c r="L767" s="119">
        <v>24</v>
      </c>
      <c r="M767" s="119">
        <f>tbAba02[[#This Row],[BRUTO]]+tbAba02[[#This Row],[INSS PATR]]</f>
        <v>144</v>
      </c>
    </row>
    <row r="768" spans="2:13" x14ac:dyDescent="0.2">
      <c r="B768" s="107">
        <f t="shared" si="12"/>
        <v>759</v>
      </c>
      <c r="C768" s="108">
        <v>43753</v>
      </c>
      <c r="D768" s="114" t="s">
        <v>1057</v>
      </c>
      <c r="E768" s="118">
        <v>43753</v>
      </c>
      <c r="F768" s="116" t="s">
        <v>230</v>
      </c>
      <c r="G768" s="119">
        <v>171.36</v>
      </c>
      <c r="H768" s="119">
        <v>10.199999999999999</v>
      </c>
      <c r="I768" s="119">
        <v>0</v>
      </c>
      <c r="J768" s="119">
        <v>22.44</v>
      </c>
      <c r="K768" s="119">
        <f>SUM(tbAba02[[#This Row],[Liquido]:[INSS PREST]])</f>
        <v>204</v>
      </c>
      <c r="L768" s="119">
        <v>40.799999999999997</v>
      </c>
      <c r="M768" s="119">
        <f>tbAba02[[#This Row],[BRUTO]]+tbAba02[[#This Row],[INSS PATR]]</f>
        <v>244.8</v>
      </c>
    </row>
    <row r="769" spans="2:13" x14ac:dyDescent="0.2">
      <c r="B769" s="107">
        <f t="shared" si="12"/>
        <v>760</v>
      </c>
      <c r="C769" s="108">
        <v>43753</v>
      </c>
      <c r="D769" s="114" t="s">
        <v>1055</v>
      </c>
      <c r="E769" s="118">
        <v>43753</v>
      </c>
      <c r="F769" s="116" t="s">
        <v>937</v>
      </c>
      <c r="G769" s="119">
        <v>201.6</v>
      </c>
      <c r="H769" s="119">
        <v>12</v>
      </c>
      <c r="I769" s="119">
        <v>0</v>
      </c>
      <c r="J769" s="119">
        <v>26.4</v>
      </c>
      <c r="K769" s="119">
        <f>SUM(tbAba02[[#This Row],[Liquido]:[INSS PREST]])</f>
        <v>240</v>
      </c>
      <c r="L769" s="119">
        <v>48</v>
      </c>
      <c r="M769" s="119">
        <f>tbAba02[[#This Row],[BRUTO]]+tbAba02[[#This Row],[INSS PATR]]</f>
        <v>288</v>
      </c>
    </row>
    <row r="770" spans="2:13" x14ac:dyDescent="0.2">
      <c r="B770" s="107">
        <f t="shared" si="12"/>
        <v>761</v>
      </c>
      <c r="C770" s="108">
        <v>43701</v>
      </c>
      <c r="D770" s="114" t="s">
        <v>1055</v>
      </c>
      <c r="E770" s="118">
        <v>43701</v>
      </c>
      <c r="F770" s="116" t="s">
        <v>938</v>
      </c>
      <c r="G770" s="119">
        <v>0</v>
      </c>
      <c r="H770" s="119">
        <v>6</v>
      </c>
      <c r="I770" s="119">
        <v>0</v>
      </c>
      <c r="J770" s="119">
        <v>13.2</v>
      </c>
      <c r="K770" s="119">
        <f>SUM(tbAba02[[#This Row],[Liquido]:[INSS PREST]])</f>
        <v>19.2</v>
      </c>
      <c r="L770" s="119">
        <v>24</v>
      </c>
      <c r="M770" s="119">
        <f>tbAba02[[#This Row],[BRUTO]]+tbAba02[[#This Row],[INSS PATR]]</f>
        <v>43.2</v>
      </c>
    </row>
    <row r="771" spans="2:13" x14ac:dyDescent="0.2">
      <c r="B771" s="107">
        <f t="shared" si="12"/>
        <v>762</v>
      </c>
      <c r="C771" s="108">
        <v>43705</v>
      </c>
      <c r="D771" s="114" t="s">
        <v>1059</v>
      </c>
      <c r="E771" s="118">
        <v>43705</v>
      </c>
      <c r="F771" s="116" t="s">
        <v>939</v>
      </c>
      <c r="G771" s="119">
        <v>0</v>
      </c>
      <c r="H771" s="119">
        <v>5.0999999999999996</v>
      </c>
      <c r="I771" s="119">
        <v>0</v>
      </c>
      <c r="J771" s="119">
        <v>11.22</v>
      </c>
      <c r="K771" s="119">
        <f>SUM(tbAba02[[#This Row],[Liquido]:[INSS PREST]])</f>
        <v>16.32</v>
      </c>
      <c r="L771" s="119">
        <v>20.399999999999999</v>
      </c>
      <c r="M771" s="119">
        <f>tbAba02[[#This Row],[BRUTO]]+tbAba02[[#This Row],[INSS PATR]]</f>
        <v>36.72</v>
      </c>
    </row>
    <row r="772" spans="2:13" x14ac:dyDescent="0.2">
      <c r="B772" s="107">
        <f>IF(ISNUMBER(B771),B771+1,1)</f>
        <v>763</v>
      </c>
      <c r="C772" s="108">
        <v>43657</v>
      </c>
      <c r="D772" s="114" t="s">
        <v>1048</v>
      </c>
      <c r="E772" s="118">
        <v>43657</v>
      </c>
      <c r="F772" s="116" t="s">
        <v>164</v>
      </c>
      <c r="G772" s="119">
        <v>2640.99</v>
      </c>
      <c r="H772" s="119">
        <v>0</v>
      </c>
      <c r="I772" s="119">
        <v>29.01</v>
      </c>
      <c r="J772" s="119">
        <v>330</v>
      </c>
      <c r="K772" s="119">
        <f>SUM(tbAba02[[#This Row],[Liquido]:[INSS PREST]])</f>
        <v>3000</v>
      </c>
      <c r="L772" s="119">
        <v>600</v>
      </c>
      <c r="M772" s="119">
        <f>tbAba02[[#This Row],[BRUTO]]+tbAba02[[#This Row],[INSS PATR]]</f>
        <v>3600</v>
      </c>
    </row>
    <row r="773" spans="2:13" x14ac:dyDescent="0.2">
      <c r="B773" s="107">
        <f t="shared" ref="B773:B836" si="13">IF(ISNUMBER(B772),B772+1,1)</f>
        <v>764</v>
      </c>
      <c r="C773" s="108">
        <v>43657</v>
      </c>
      <c r="D773" s="114" t="s">
        <v>1072</v>
      </c>
      <c r="E773" s="118">
        <v>43657</v>
      </c>
      <c r="F773" s="116" t="s">
        <v>165</v>
      </c>
      <c r="G773" s="119">
        <v>1680</v>
      </c>
      <c r="H773" s="119">
        <v>100</v>
      </c>
      <c r="I773" s="119">
        <v>0</v>
      </c>
      <c r="J773" s="119">
        <v>220</v>
      </c>
      <c r="K773" s="119">
        <f>SUM(tbAba02[[#This Row],[Liquido]:[INSS PREST]])</f>
        <v>2000</v>
      </c>
      <c r="L773" s="119">
        <v>400</v>
      </c>
      <c r="M773" s="119">
        <f>tbAba02[[#This Row],[BRUTO]]+tbAba02[[#This Row],[INSS PATR]]</f>
        <v>2400</v>
      </c>
    </row>
    <row r="774" spans="2:13" x14ac:dyDescent="0.2">
      <c r="B774" s="107">
        <f t="shared" si="13"/>
        <v>765</v>
      </c>
      <c r="C774" s="108">
        <v>43657</v>
      </c>
      <c r="D774" s="114" t="s">
        <v>1072</v>
      </c>
      <c r="E774" s="118">
        <v>43657</v>
      </c>
      <c r="F774" s="116" t="s">
        <v>940</v>
      </c>
      <c r="G774" s="119">
        <v>1680</v>
      </c>
      <c r="H774" s="119">
        <v>100</v>
      </c>
      <c r="I774" s="119">
        <v>0</v>
      </c>
      <c r="J774" s="119">
        <v>220</v>
      </c>
      <c r="K774" s="119">
        <f>SUM(tbAba02[[#This Row],[Liquido]:[INSS PREST]])</f>
        <v>2000</v>
      </c>
      <c r="L774" s="119">
        <v>400</v>
      </c>
      <c r="M774" s="119">
        <f>tbAba02[[#This Row],[BRUTO]]+tbAba02[[#This Row],[INSS PATR]]</f>
        <v>2400</v>
      </c>
    </row>
    <row r="775" spans="2:13" x14ac:dyDescent="0.2">
      <c r="B775" s="107">
        <f t="shared" si="13"/>
        <v>766</v>
      </c>
      <c r="C775" s="108">
        <v>43657</v>
      </c>
      <c r="D775" s="114" t="s">
        <v>1073</v>
      </c>
      <c r="E775" s="118">
        <v>43657</v>
      </c>
      <c r="F775" s="116" t="s">
        <v>168</v>
      </c>
      <c r="G775" s="119">
        <v>588</v>
      </c>
      <c r="H775" s="119">
        <v>35</v>
      </c>
      <c r="I775" s="119">
        <v>0</v>
      </c>
      <c r="J775" s="119">
        <v>77</v>
      </c>
      <c r="K775" s="119">
        <f>SUM(tbAba02[[#This Row],[Liquido]:[INSS PREST]])</f>
        <v>700</v>
      </c>
      <c r="L775" s="119">
        <v>140</v>
      </c>
      <c r="M775" s="119">
        <f>tbAba02[[#This Row],[BRUTO]]+tbAba02[[#This Row],[INSS PATR]]</f>
        <v>840</v>
      </c>
    </row>
    <row r="776" spans="2:13" x14ac:dyDescent="0.2">
      <c r="B776" s="107">
        <f t="shared" si="13"/>
        <v>767</v>
      </c>
      <c r="C776" s="108">
        <v>43657</v>
      </c>
      <c r="D776" s="114" t="s">
        <v>1050</v>
      </c>
      <c r="E776" s="118">
        <v>43657</v>
      </c>
      <c r="F776" s="116" t="s">
        <v>161</v>
      </c>
      <c r="G776" s="119">
        <v>1260</v>
      </c>
      <c r="H776" s="119">
        <v>75</v>
      </c>
      <c r="I776" s="119">
        <v>0</v>
      </c>
      <c r="J776" s="119">
        <v>165</v>
      </c>
      <c r="K776" s="119">
        <f>SUM(tbAba02[[#This Row],[Liquido]:[INSS PREST]])</f>
        <v>1500</v>
      </c>
      <c r="L776" s="119">
        <v>300</v>
      </c>
      <c r="M776" s="119">
        <f>tbAba02[[#This Row],[BRUTO]]+tbAba02[[#This Row],[INSS PATR]]</f>
        <v>1800</v>
      </c>
    </row>
    <row r="777" spans="2:13" x14ac:dyDescent="0.2">
      <c r="B777" s="107">
        <f t="shared" si="13"/>
        <v>768</v>
      </c>
      <c r="C777" s="108">
        <v>43657</v>
      </c>
      <c r="D777" s="114" t="s">
        <v>1050</v>
      </c>
      <c r="E777" s="118">
        <v>43657</v>
      </c>
      <c r="F777" s="116" t="s">
        <v>170</v>
      </c>
      <c r="G777" s="119">
        <v>1260</v>
      </c>
      <c r="H777" s="119">
        <v>75</v>
      </c>
      <c r="I777" s="119">
        <v>0</v>
      </c>
      <c r="J777" s="119">
        <v>165</v>
      </c>
      <c r="K777" s="119">
        <f>SUM(tbAba02[[#This Row],[Liquido]:[INSS PREST]])</f>
        <v>1500</v>
      </c>
      <c r="L777" s="119">
        <v>300</v>
      </c>
      <c r="M777" s="119">
        <f>tbAba02[[#This Row],[BRUTO]]+tbAba02[[#This Row],[INSS PATR]]</f>
        <v>1800</v>
      </c>
    </row>
    <row r="778" spans="2:13" x14ac:dyDescent="0.2">
      <c r="B778" s="107">
        <f t="shared" si="13"/>
        <v>769</v>
      </c>
      <c r="C778" s="108">
        <v>43657</v>
      </c>
      <c r="D778" s="114" t="s">
        <v>1049</v>
      </c>
      <c r="E778" s="118">
        <v>43657</v>
      </c>
      <c r="F778" s="116" t="s">
        <v>174</v>
      </c>
      <c r="G778" s="119">
        <v>1260</v>
      </c>
      <c r="H778" s="119">
        <v>75</v>
      </c>
      <c r="I778" s="119">
        <v>0</v>
      </c>
      <c r="J778" s="119">
        <v>165</v>
      </c>
      <c r="K778" s="119">
        <f>SUM(tbAba02[[#This Row],[Liquido]:[INSS PREST]])</f>
        <v>1500</v>
      </c>
      <c r="L778" s="119">
        <v>300</v>
      </c>
      <c r="M778" s="119">
        <f>tbAba02[[#This Row],[BRUTO]]+tbAba02[[#This Row],[INSS PATR]]</f>
        <v>1800</v>
      </c>
    </row>
    <row r="779" spans="2:13" x14ac:dyDescent="0.2">
      <c r="B779" s="107">
        <f t="shared" si="13"/>
        <v>770</v>
      </c>
      <c r="C779" s="108">
        <v>43657</v>
      </c>
      <c r="D779" s="114" t="s">
        <v>1050</v>
      </c>
      <c r="E779" s="118">
        <v>43657</v>
      </c>
      <c r="F779" s="116" t="s">
        <v>179</v>
      </c>
      <c r="G779" s="119">
        <v>1260</v>
      </c>
      <c r="H779" s="119">
        <v>75</v>
      </c>
      <c r="I779" s="119">
        <v>0</v>
      </c>
      <c r="J779" s="119">
        <v>165</v>
      </c>
      <c r="K779" s="119">
        <f>SUM(tbAba02[[#This Row],[Liquido]:[INSS PREST]])</f>
        <v>1500</v>
      </c>
      <c r="L779" s="119">
        <v>300</v>
      </c>
      <c r="M779" s="119">
        <f>tbAba02[[#This Row],[BRUTO]]+tbAba02[[#This Row],[INSS PATR]]</f>
        <v>1800</v>
      </c>
    </row>
    <row r="780" spans="2:13" x14ac:dyDescent="0.2">
      <c r="B780" s="107">
        <f t="shared" si="13"/>
        <v>771</v>
      </c>
      <c r="C780" s="108">
        <v>43657</v>
      </c>
      <c r="D780" s="114" t="s">
        <v>1047</v>
      </c>
      <c r="E780" s="118">
        <v>43657</v>
      </c>
      <c r="F780" s="116" t="s">
        <v>183</v>
      </c>
      <c r="G780" s="119">
        <v>4579.55</v>
      </c>
      <c r="H780" s="119">
        <v>0</v>
      </c>
      <c r="I780" s="119">
        <v>537.95000000000005</v>
      </c>
      <c r="J780" s="119">
        <v>632.5</v>
      </c>
      <c r="K780" s="119">
        <f>SUM(tbAba02[[#This Row],[Liquido]:[INSS PREST]])</f>
        <v>5750</v>
      </c>
      <c r="L780" s="119">
        <v>1150</v>
      </c>
      <c r="M780" s="119">
        <f>tbAba02[[#This Row],[BRUTO]]+tbAba02[[#This Row],[INSS PATR]]</f>
        <v>6900</v>
      </c>
    </row>
    <row r="781" spans="2:13" x14ac:dyDescent="0.2">
      <c r="B781" s="107">
        <f t="shared" si="13"/>
        <v>772</v>
      </c>
      <c r="C781" s="108">
        <v>43658</v>
      </c>
      <c r="D781" s="114" t="s">
        <v>1051</v>
      </c>
      <c r="E781" s="118">
        <v>43658</v>
      </c>
      <c r="F781" s="116" t="s">
        <v>941</v>
      </c>
      <c r="G781" s="119">
        <v>2462.5500000000002</v>
      </c>
      <c r="H781" s="119">
        <v>150</v>
      </c>
      <c r="I781" s="119">
        <v>57.45</v>
      </c>
      <c r="J781" s="119">
        <v>330</v>
      </c>
      <c r="K781" s="119">
        <f>SUM(tbAba02[[#This Row],[Liquido]:[INSS PREST]])</f>
        <v>3000</v>
      </c>
      <c r="L781" s="119">
        <v>600</v>
      </c>
      <c r="M781" s="119">
        <f>tbAba02[[#This Row],[BRUTO]]+tbAba02[[#This Row],[INSS PATR]]</f>
        <v>3600</v>
      </c>
    </row>
    <row r="782" spans="2:13" x14ac:dyDescent="0.2">
      <c r="B782" s="107">
        <f t="shared" si="13"/>
        <v>773</v>
      </c>
      <c r="C782" s="108">
        <v>43671</v>
      </c>
      <c r="D782" s="114" t="s">
        <v>1067</v>
      </c>
      <c r="E782" s="118">
        <v>43671</v>
      </c>
      <c r="F782" s="116" t="s">
        <v>942</v>
      </c>
      <c r="G782" s="119">
        <v>1008</v>
      </c>
      <c r="H782" s="119">
        <v>60</v>
      </c>
      <c r="I782" s="119">
        <v>0</v>
      </c>
      <c r="J782" s="119">
        <v>132</v>
      </c>
      <c r="K782" s="119">
        <f>SUM(tbAba02[[#This Row],[Liquido]:[INSS PREST]])</f>
        <v>1200</v>
      </c>
      <c r="L782" s="119">
        <v>240</v>
      </c>
      <c r="M782" s="119">
        <f>tbAba02[[#This Row],[BRUTO]]+tbAba02[[#This Row],[INSS PATR]]</f>
        <v>1440</v>
      </c>
    </row>
    <row r="783" spans="2:13" x14ac:dyDescent="0.2">
      <c r="B783" s="107">
        <f t="shared" si="13"/>
        <v>774</v>
      </c>
      <c r="C783" s="108">
        <v>43671</v>
      </c>
      <c r="D783" s="114" t="s">
        <v>1067</v>
      </c>
      <c r="E783" s="118">
        <v>43671</v>
      </c>
      <c r="F783" s="116" t="s">
        <v>189</v>
      </c>
      <c r="G783" s="119">
        <v>1008</v>
      </c>
      <c r="H783" s="119">
        <v>60</v>
      </c>
      <c r="I783" s="119">
        <v>0</v>
      </c>
      <c r="J783" s="119">
        <v>132</v>
      </c>
      <c r="K783" s="119">
        <f>SUM(tbAba02[[#This Row],[Liquido]:[INSS PREST]])</f>
        <v>1200</v>
      </c>
      <c r="L783" s="119">
        <v>240</v>
      </c>
      <c r="M783" s="119">
        <f>tbAba02[[#This Row],[BRUTO]]+tbAba02[[#This Row],[INSS PATR]]</f>
        <v>1440</v>
      </c>
    </row>
    <row r="784" spans="2:13" x14ac:dyDescent="0.2">
      <c r="B784" s="107">
        <f t="shared" si="13"/>
        <v>775</v>
      </c>
      <c r="C784" s="108">
        <v>43671</v>
      </c>
      <c r="D784" s="114" t="s">
        <v>1067</v>
      </c>
      <c r="E784" s="118">
        <v>43671</v>
      </c>
      <c r="F784" s="116" t="s">
        <v>943</v>
      </c>
      <c r="G784" s="119">
        <v>1843.68</v>
      </c>
      <c r="H784" s="119">
        <v>180</v>
      </c>
      <c r="I784" s="119">
        <v>933.99</v>
      </c>
      <c r="J784" s="119">
        <v>642.33000000000004</v>
      </c>
      <c r="K784" s="119">
        <f>SUM(tbAba02[[#This Row],[Liquido]:[INSS PREST]])</f>
        <v>3600</v>
      </c>
      <c r="L784" s="119">
        <v>720</v>
      </c>
      <c r="M784" s="119">
        <f>tbAba02[[#This Row],[BRUTO]]+tbAba02[[#This Row],[INSS PATR]]</f>
        <v>4320</v>
      </c>
    </row>
    <row r="785" spans="2:13" x14ac:dyDescent="0.2">
      <c r="B785" s="107">
        <f t="shared" si="13"/>
        <v>776</v>
      </c>
      <c r="C785" s="108">
        <v>43671</v>
      </c>
      <c r="D785" s="114" t="s">
        <v>1069</v>
      </c>
      <c r="E785" s="118">
        <v>43671</v>
      </c>
      <c r="F785" s="116" t="s">
        <v>944</v>
      </c>
      <c r="G785" s="119">
        <v>2954.94</v>
      </c>
      <c r="H785" s="119">
        <v>0</v>
      </c>
      <c r="I785" s="119">
        <v>69.06</v>
      </c>
      <c r="J785" s="119">
        <v>396</v>
      </c>
      <c r="K785" s="119">
        <f>SUM(tbAba02[[#This Row],[Liquido]:[INSS PREST]])</f>
        <v>3420</v>
      </c>
      <c r="L785" s="119">
        <v>720</v>
      </c>
      <c r="M785" s="119">
        <f>tbAba02[[#This Row],[BRUTO]]+tbAba02[[#This Row],[INSS PATR]]</f>
        <v>4140</v>
      </c>
    </row>
    <row r="786" spans="2:13" x14ac:dyDescent="0.2">
      <c r="B786" s="107">
        <f t="shared" si="13"/>
        <v>777</v>
      </c>
      <c r="C786" s="108">
        <v>43671</v>
      </c>
      <c r="D786" s="114" t="s">
        <v>1068</v>
      </c>
      <c r="E786" s="118">
        <v>43671</v>
      </c>
      <c r="F786" s="116" t="s">
        <v>945</v>
      </c>
      <c r="G786" s="119">
        <v>1008</v>
      </c>
      <c r="H786" s="119">
        <v>60</v>
      </c>
      <c r="I786" s="119">
        <v>0</v>
      </c>
      <c r="J786" s="119">
        <v>132</v>
      </c>
      <c r="K786" s="119">
        <f>SUM(tbAba02[[#This Row],[Liquido]:[INSS PREST]])</f>
        <v>1200</v>
      </c>
      <c r="L786" s="119">
        <v>240</v>
      </c>
      <c r="M786" s="119">
        <f>tbAba02[[#This Row],[BRUTO]]+tbAba02[[#This Row],[INSS PATR]]</f>
        <v>1440</v>
      </c>
    </row>
    <row r="787" spans="2:13" x14ac:dyDescent="0.2">
      <c r="B787" s="107">
        <f t="shared" si="13"/>
        <v>778</v>
      </c>
      <c r="C787" s="108">
        <v>43671</v>
      </c>
      <c r="D787" s="114" t="s">
        <v>1067</v>
      </c>
      <c r="E787" s="118">
        <v>43671</v>
      </c>
      <c r="F787" s="116" t="s">
        <v>190</v>
      </c>
      <c r="G787" s="119">
        <v>2954.94</v>
      </c>
      <c r="H787" s="119">
        <v>180</v>
      </c>
      <c r="I787" s="119">
        <v>69.06</v>
      </c>
      <c r="J787" s="119">
        <v>396</v>
      </c>
      <c r="K787" s="119">
        <f>SUM(tbAba02[[#This Row],[Liquido]:[INSS PREST]])</f>
        <v>3600</v>
      </c>
      <c r="L787" s="119">
        <v>720</v>
      </c>
      <c r="M787" s="119">
        <f>tbAba02[[#This Row],[BRUTO]]+tbAba02[[#This Row],[INSS PATR]]</f>
        <v>4320</v>
      </c>
    </row>
    <row r="788" spans="2:13" x14ac:dyDescent="0.2">
      <c r="B788" s="107">
        <f t="shared" si="13"/>
        <v>779</v>
      </c>
      <c r="C788" s="108">
        <v>43671</v>
      </c>
      <c r="D788" s="114" t="s">
        <v>1069</v>
      </c>
      <c r="E788" s="118">
        <v>43671</v>
      </c>
      <c r="F788" s="116" t="s">
        <v>946</v>
      </c>
      <c r="G788" s="119">
        <v>2898.2</v>
      </c>
      <c r="H788" s="119">
        <v>180</v>
      </c>
      <c r="I788" s="119">
        <v>125.8</v>
      </c>
      <c r="J788" s="119">
        <v>396</v>
      </c>
      <c r="K788" s="119">
        <f>SUM(tbAba02[[#This Row],[Liquido]:[INSS PREST]])</f>
        <v>3600</v>
      </c>
      <c r="L788" s="119">
        <v>720</v>
      </c>
      <c r="M788" s="119">
        <f>tbAba02[[#This Row],[BRUTO]]+tbAba02[[#This Row],[INSS PATR]]</f>
        <v>4320</v>
      </c>
    </row>
    <row r="789" spans="2:13" x14ac:dyDescent="0.2">
      <c r="B789" s="107">
        <f t="shared" si="13"/>
        <v>780</v>
      </c>
      <c r="C789" s="108">
        <v>43671</v>
      </c>
      <c r="D789" s="114" t="s">
        <v>1069</v>
      </c>
      <c r="E789" s="118">
        <v>43671</v>
      </c>
      <c r="F789" s="116" t="s">
        <v>947</v>
      </c>
      <c r="G789" s="119">
        <v>2954.94</v>
      </c>
      <c r="H789" s="119">
        <v>180</v>
      </c>
      <c r="I789" s="119">
        <v>69.06</v>
      </c>
      <c r="J789" s="119">
        <v>396</v>
      </c>
      <c r="K789" s="119">
        <f>SUM(tbAba02[[#This Row],[Liquido]:[INSS PREST]])</f>
        <v>3600</v>
      </c>
      <c r="L789" s="119">
        <v>720</v>
      </c>
      <c r="M789" s="119">
        <f>tbAba02[[#This Row],[BRUTO]]+tbAba02[[#This Row],[INSS PATR]]</f>
        <v>4320</v>
      </c>
    </row>
    <row r="790" spans="2:13" x14ac:dyDescent="0.2">
      <c r="B790" s="107">
        <f t="shared" si="13"/>
        <v>781</v>
      </c>
      <c r="C790" s="108">
        <v>43671</v>
      </c>
      <c r="D790" s="114" t="s">
        <v>1069</v>
      </c>
      <c r="E790" s="118">
        <v>43671</v>
      </c>
      <c r="F790" s="116" t="s">
        <v>948</v>
      </c>
      <c r="G790" s="119">
        <v>2954.94</v>
      </c>
      <c r="H790" s="119">
        <v>180</v>
      </c>
      <c r="I790" s="119">
        <v>69.06</v>
      </c>
      <c r="J790" s="119">
        <v>396</v>
      </c>
      <c r="K790" s="119">
        <f>SUM(tbAba02[[#This Row],[Liquido]:[INSS PREST]])</f>
        <v>3600</v>
      </c>
      <c r="L790" s="119">
        <v>720</v>
      </c>
      <c r="M790" s="119">
        <f>tbAba02[[#This Row],[BRUTO]]+tbAba02[[#This Row],[INSS PATR]]</f>
        <v>4320</v>
      </c>
    </row>
    <row r="791" spans="2:13" x14ac:dyDescent="0.2">
      <c r="B791" s="107">
        <f t="shared" si="13"/>
        <v>782</v>
      </c>
      <c r="C791" s="108">
        <v>43671</v>
      </c>
      <c r="D791" s="114" t="s">
        <v>1069</v>
      </c>
      <c r="E791" s="118">
        <v>43671</v>
      </c>
      <c r="F791" s="116" t="s">
        <v>949</v>
      </c>
      <c r="G791" s="119">
        <v>2898.2</v>
      </c>
      <c r="H791" s="119">
        <v>180</v>
      </c>
      <c r="I791" s="119">
        <v>125.8</v>
      </c>
      <c r="J791" s="119">
        <v>396</v>
      </c>
      <c r="K791" s="119">
        <f>SUM(tbAba02[[#This Row],[Liquido]:[INSS PREST]])</f>
        <v>3600</v>
      </c>
      <c r="L791" s="119">
        <v>720</v>
      </c>
      <c r="M791" s="119">
        <f>tbAba02[[#This Row],[BRUTO]]+tbAba02[[#This Row],[INSS PATR]]</f>
        <v>4320</v>
      </c>
    </row>
    <row r="792" spans="2:13" x14ac:dyDescent="0.2">
      <c r="B792" s="107">
        <f t="shared" si="13"/>
        <v>783</v>
      </c>
      <c r="C792" s="108">
        <v>43671</v>
      </c>
      <c r="D792" s="114" t="s">
        <v>1069</v>
      </c>
      <c r="E792" s="118">
        <v>43671</v>
      </c>
      <c r="F792" s="116" t="s">
        <v>950</v>
      </c>
      <c r="G792" s="119">
        <v>2898.2</v>
      </c>
      <c r="H792" s="119">
        <v>180</v>
      </c>
      <c r="I792" s="119">
        <v>125.8</v>
      </c>
      <c r="J792" s="119">
        <v>396</v>
      </c>
      <c r="K792" s="119">
        <f>SUM(tbAba02[[#This Row],[Liquido]:[INSS PREST]])</f>
        <v>3600</v>
      </c>
      <c r="L792" s="119">
        <v>720</v>
      </c>
      <c r="M792" s="119">
        <f>tbAba02[[#This Row],[BRUTO]]+tbAba02[[#This Row],[INSS PATR]]</f>
        <v>4320</v>
      </c>
    </row>
    <row r="793" spans="2:13" x14ac:dyDescent="0.2">
      <c r="B793" s="107">
        <f t="shared" si="13"/>
        <v>784</v>
      </c>
      <c r="C793" s="108">
        <v>43671</v>
      </c>
      <c r="D793" s="114" t="s">
        <v>1069</v>
      </c>
      <c r="E793" s="118">
        <v>43671</v>
      </c>
      <c r="F793" s="116" t="s">
        <v>951</v>
      </c>
      <c r="G793" s="119">
        <v>2954.94</v>
      </c>
      <c r="H793" s="119">
        <v>0</v>
      </c>
      <c r="I793" s="119">
        <v>0</v>
      </c>
      <c r="J793" s="119">
        <v>0</v>
      </c>
      <c r="K793" s="119">
        <f>SUM(tbAba02[[#This Row],[Liquido]:[INSS PREST]])</f>
        <v>2954.94</v>
      </c>
      <c r="L793" s="119">
        <v>0</v>
      </c>
      <c r="M793" s="119">
        <f>tbAba02[[#This Row],[BRUTO]]+tbAba02[[#This Row],[INSS PATR]]</f>
        <v>2954.94</v>
      </c>
    </row>
    <row r="794" spans="2:13" x14ac:dyDescent="0.2">
      <c r="B794" s="107">
        <f t="shared" si="13"/>
        <v>785</v>
      </c>
      <c r="C794" s="108">
        <v>43671</v>
      </c>
      <c r="D794" s="114" t="s">
        <v>1069</v>
      </c>
      <c r="E794" s="118">
        <v>43671</v>
      </c>
      <c r="F794" s="116" t="s">
        <v>192</v>
      </c>
      <c r="G794" s="119">
        <v>2898.2</v>
      </c>
      <c r="H794" s="119">
        <v>180</v>
      </c>
      <c r="I794" s="119">
        <v>125.8</v>
      </c>
      <c r="J794" s="119">
        <v>396</v>
      </c>
      <c r="K794" s="119">
        <f>SUM(tbAba02[[#This Row],[Liquido]:[INSS PREST]])</f>
        <v>3600</v>
      </c>
      <c r="L794" s="119">
        <v>720</v>
      </c>
      <c r="M794" s="119">
        <f>tbAba02[[#This Row],[BRUTO]]+tbAba02[[#This Row],[INSS PATR]]</f>
        <v>4320</v>
      </c>
    </row>
    <row r="795" spans="2:13" x14ac:dyDescent="0.2">
      <c r="B795" s="107">
        <f t="shared" si="13"/>
        <v>786</v>
      </c>
      <c r="C795" s="108">
        <v>43671</v>
      </c>
      <c r="D795" s="114" t="s">
        <v>1067</v>
      </c>
      <c r="E795" s="118">
        <v>43671</v>
      </c>
      <c r="F795" s="116" t="s">
        <v>952</v>
      </c>
      <c r="G795" s="119">
        <v>2926.64</v>
      </c>
      <c r="H795" s="119">
        <v>180</v>
      </c>
      <c r="I795" s="119">
        <v>97.36</v>
      </c>
      <c r="J795" s="119">
        <v>396</v>
      </c>
      <c r="K795" s="119">
        <f>SUM(tbAba02[[#This Row],[Liquido]:[INSS PREST]])</f>
        <v>3600</v>
      </c>
      <c r="L795" s="119">
        <v>720</v>
      </c>
      <c r="M795" s="119">
        <f>tbAba02[[#This Row],[BRUTO]]+tbAba02[[#This Row],[INSS PATR]]</f>
        <v>4320</v>
      </c>
    </row>
    <row r="796" spans="2:13" x14ac:dyDescent="0.2">
      <c r="B796" s="107">
        <f t="shared" si="13"/>
        <v>787</v>
      </c>
      <c r="C796" s="108">
        <v>43671</v>
      </c>
      <c r="D796" s="114" t="s">
        <v>1067</v>
      </c>
      <c r="E796" s="118">
        <v>43671</v>
      </c>
      <c r="F796" s="116" t="s">
        <v>953</v>
      </c>
      <c r="G796" s="119">
        <v>1008</v>
      </c>
      <c r="H796" s="119">
        <v>60</v>
      </c>
      <c r="I796" s="119">
        <v>0</v>
      </c>
      <c r="J796" s="119">
        <v>132</v>
      </c>
      <c r="K796" s="119">
        <f>SUM(tbAba02[[#This Row],[Liquido]:[INSS PREST]])</f>
        <v>1200</v>
      </c>
      <c r="L796" s="119">
        <v>240</v>
      </c>
      <c r="M796" s="119">
        <f>tbAba02[[#This Row],[BRUTO]]+tbAba02[[#This Row],[INSS PATR]]</f>
        <v>1440</v>
      </c>
    </row>
    <row r="797" spans="2:13" x14ac:dyDescent="0.2">
      <c r="B797" s="107">
        <f t="shared" si="13"/>
        <v>788</v>
      </c>
      <c r="C797" s="108">
        <v>43671</v>
      </c>
      <c r="D797" s="114" t="s">
        <v>1067</v>
      </c>
      <c r="E797" s="118">
        <v>43671</v>
      </c>
      <c r="F797" s="116" t="s">
        <v>954</v>
      </c>
      <c r="G797" s="119">
        <v>1008</v>
      </c>
      <c r="H797" s="119">
        <v>60</v>
      </c>
      <c r="I797" s="119">
        <v>0</v>
      </c>
      <c r="J797" s="119">
        <v>132</v>
      </c>
      <c r="K797" s="119">
        <f>SUM(tbAba02[[#This Row],[Liquido]:[INSS PREST]])</f>
        <v>1200</v>
      </c>
      <c r="L797" s="119">
        <v>240</v>
      </c>
      <c r="M797" s="119">
        <f>tbAba02[[#This Row],[BRUTO]]+tbAba02[[#This Row],[INSS PATR]]</f>
        <v>1440</v>
      </c>
    </row>
    <row r="798" spans="2:13" x14ac:dyDescent="0.2">
      <c r="B798" s="107">
        <f t="shared" si="13"/>
        <v>789</v>
      </c>
      <c r="C798" s="108">
        <v>43671</v>
      </c>
      <c r="D798" s="114" t="s">
        <v>1067</v>
      </c>
      <c r="E798" s="118">
        <v>43671</v>
      </c>
      <c r="F798" s="116" t="s">
        <v>955</v>
      </c>
      <c r="G798" s="119">
        <v>1008</v>
      </c>
      <c r="H798" s="119">
        <v>60</v>
      </c>
      <c r="I798" s="119">
        <v>0</v>
      </c>
      <c r="J798" s="119">
        <v>132</v>
      </c>
      <c r="K798" s="119">
        <f>SUM(tbAba02[[#This Row],[Liquido]:[INSS PREST]])</f>
        <v>1200</v>
      </c>
      <c r="L798" s="119">
        <v>240</v>
      </c>
      <c r="M798" s="119">
        <f>tbAba02[[#This Row],[BRUTO]]+tbAba02[[#This Row],[INSS PATR]]</f>
        <v>1440</v>
      </c>
    </row>
    <row r="799" spans="2:13" x14ac:dyDescent="0.2">
      <c r="B799" s="107">
        <f t="shared" si="13"/>
        <v>790</v>
      </c>
      <c r="C799" s="108">
        <v>43671</v>
      </c>
      <c r="D799" s="114" t="s">
        <v>1067</v>
      </c>
      <c r="E799" s="118">
        <v>43671</v>
      </c>
      <c r="F799" s="116" t="s">
        <v>956</v>
      </c>
      <c r="G799" s="119">
        <v>1008</v>
      </c>
      <c r="H799" s="119">
        <v>60</v>
      </c>
      <c r="I799" s="119">
        <v>0</v>
      </c>
      <c r="J799" s="119">
        <v>132</v>
      </c>
      <c r="K799" s="119">
        <f>SUM(tbAba02[[#This Row],[Liquido]:[INSS PREST]])</f>
        <v>1200</v>
      </c>
      <c r="L799" s="119">
        <v>240</v>
      </c>
      <c r="M799" s="119">
        <f>tbAba02[[#This Row],[BRUTO]]+tbAba02[[#This Row],[INSS PATR]]</f>
        <v>1440</v>
      </c>
    </row>
    <row r="800" spans="2:13" x14ac:dyDescent="0.2">
      <c r="B800" s="107">
        <f t="shared" si="13"/>
        <v>791</v>
      </c>
      <c r="C800" s="108">
        <v>43671</v>
      </c>
      <c r="D800" s="114" t="s">
        <v>1069</v>
      </c>
      <c r="E800" s="118">
        <v>43671</v>
      </c>
      <c r="F800" s="116" t="s">
        <v>957</v>
      </c>
      <c r="G800" s="119">
        <v>2969.16</v>
      </c>
      <c r="H800" s="119">
        <v>180</v>
      </c>
      <c r="I800" s="119">
        <v>54.84</v>
      </c>
      <c r="J800" s="119">
        <v>396</v>
      </c>
      <c r="K800" s="119">
        <f>SUM(tbAba02[[#This Row],[Liquido]:[INSS PREST]])</f>
        <v>3600</v>
      </c>
      <c r="L800" s="119">
        <v>720</v>
      </c>
      <c r="M800" s="119">
        <f>tbAba02[[#This Row],[BRUTO]]+tbAba02[[#This Row],[INSS PATR]]</f>
        <v>4320</v>
      </c>
    </row>
    <row r="801" spans="2:13" x14ac:dyDescent="0.2">
      <c r="B801" s="107">
        <f t="shared" si="13"/>
        <v>792</v>
      </c>
      <c r="C801" s="108">
        <v>43671</v>
      </c>
      <c r="D801" s="114" t="s">
        <v>1069</v>
      </c>
      <c r="E801" s="118">
        <v>43671</v>
      </c>
      <c r="F801" s="116" t="s">
        <v>958</v>
      </c>
      <c r="G801" s="119">
        <v>2898.2</v>
      </c>
      <c r="H801" s="119">
        <v>0</v>
      </c>
      <c r="I801" s="119">
        <v>125.8</v>
      </c>
      <c r="J801" s="119">
        <v>396</v>
      </c>
      <c r="K801" s="119">
        <f>SUM(tbAba02[[#This Row],[Liquido]:[INSS PREST]])</f>
        <v>3420</v>
      </c>
      <c r="L801" s="119">
        <v>720</v>
      </c>
      <c r="M801" s="119">
        <f>tbAba02[[#This Row],[BRUTO]]+tbAba02[[#This Row],[INSS PATR]]</f>
        <v>4140</v>
      </c>
    </row>
    <row r="802" spans="2:13" x14ac:dyDescent="0.2">
      <c r="B802" s="107">
        <f t="shared" si="13"/>
        <v>793</v>
      </c>
      <c r="C802" s="108">
        <v>43672</v>
      </c>
      <c r="D802" s="114" t="s">
        <v>1070</v>
      </c>
      <c r="E802" s="118">
        <v>43672</v>
      </c>
      <c r="F802" s="116" t="s">
        <v>945</v>
      </c>
      <c r="G802" s="119">
        <v>1008</v>
      </c>
      <c r="H802" s="119">
        <v>60</v>
      </c>
      <c r="I802" s="119">
        <v>0</v>
      </c>
      <c r="J802" s="119">
        <v>132</v>
      </c>
      <c r="K802" s="119">
        <f>SUM(tbAba02[[#This Row],[Liquido]:[INSS PREST]])</f>
        <v>1200</v>
      </c>
      <c r="L802" s="119">
        <v>240</v>
      </c>
      <c r="M802" s="119">
        <f>tbAba02[[#This Row],[BRUTO]]+tbAba02[[#This Row],[INSS PATR]]</f>
        <v>1440</v>
      </c>
    </row>
    <row r="803" spans="2:13" x14ac:dyDescent="0.2">
      <c r="B803" s="107">
        <f t="shared" si="13"/>
        <v>794</v>
      </c>
      <c r="C803" s="108">
        <v>43672</v>
      </c>
      <c r="D803" s="114" t="s">
        <v>1069</v>
      </c>
      <c r="E803" s="118">
        <v>43672</v>
      </c>
      <c r="F803" s="116" t="s">
        <v>943</v>
      </c>
      <c r="G803" s="119">
        <v>3420</v>
      </c>
      <c r="H803" s="119">
        <v>180</v>
      </c>
      <c r="I803" s="119">
        <v>0</v>
      </c>
      <c r="J803" s="119">
        <v>0</v>
      </c>
      <c r="K803" s="119">
        <f>SUM(tbAba02[[#This Row],[Liquido]:[INSS PREST]])</f>
        <v>3600</v>
      </c>
      <c r="L803" s="119">
        <v>720</v>
      </c>
      <c r="M803" s="119">
        <f>tbAba02[[#This Row],[BRUTO]]+tbAba02[[#This Row],[INSS PATR]]</f>
        <v>4320</v>
      </c>
    </row>
    <row r="804" spans="2:13" x14ac:dyDescent="0.2">
      <c r="B804" s="107">
        <f t="shared" si="13"/>
        <v>795</v>
      </c>
      <c r="C804" s="108">
        <v>43672</v>
      </c>
      <c r="D804" s="114" t="s">
        <v>1069</v>
      </c>
      <c r="E804" s="118">
        <v>43672</v>
      </c>
      <c r="F804" s="116" t="s">
        <v>959</v>
      </c>
      <c r="G804" s="119">
        <v>2898.2</v>
      </c>
      <c r="H804" s="119">
        <v>180</v>
      </c>
      <c r="I804" s="119">
        <v>125.8</v>
      </c>
      <c r="J804" s="119">
        <v>396</v>
      </c>
      <c r="K804" s="119">
        <f>SUM(tbAba02[[#This Row],[Liquido]:[INSS PREST]])</f>
        <v>3600</v>
      </c>
      <c r="L804" s="119">
        <v>720</v>
      </c>
      <c r="M804" s="119">
        <f>tbAba02[[#This Row],[BRUTO]]+tbAba02[[#This Row],[INSS PATR]]</f>
        <v>4320</v>
      </c>
    </row>
    <row r="805" spans="2:13" x14ac:dyDescent="0.2">
      <c r="B805" s="107">
        <f t="shared" si="13"/>
        <v>796</v>
      </c>
      <c r="C805" s="108">
        <v>43672</v>
      </c>
      <c r="D805" s="114" t="s">
        <v>1067</v>
      </c>
      <c r="E805" s="118">
        <v>43672</v>
      </c>
      <c r="F805" s="116" t="s">
        <v>960</v>
      </c>
      <c r="G805" s="119">
        <v>2898.2</v>
      </c>
      <c r="H805" s="119">
        <v>180</v>
      </c>
      <c r="I805" s="119">
        <v>125.8</v>
      </c>
      <c r="J805" s="119">
        <v>396</v>
      </c>
      <c r="K805" s="119">
        <f>SUM(tbAba02[[#This Row],[Liquido]:[INSS PREST]])</f>
        <v>3600</v>
      </c>
      <c r="L805" s="119">
        <v>720</v>
      </c>
      <c r="M805" s="119">
        <f>tbAba02[[#This Row],[BRUTO]]+tbAba02[[#This Row],[INSS PATR]]</f>
        <v>4320</v>
      </c>
    </row>
    <row r="806" spans="2:13" x14ac:dyDescent="0.2">
      <c r="B806" s="107">
        <f t="shared" si="13"/>
        <v>797</v>
      </c>
      <c r="C806" s="108">
        <v>43672</v>
      </c>
      <c r="D806" s="114" t="s">
        <v>1069</v>
      </c>
      <c r="E806" s="118">
        <v>43672</v>
      </c>
      <c r="F806" s="116" t="s">
        <v>951</v>
      </c>
      <c r="G806" s="119">
        <v>516.74</v>
      </c>
      <c r="H806" s="119">
        <v>0</v>
      </c>
      <c r="I806" s="119">
        <v>128.32</v>
      </c>
      <c r="J806" s="119">
        <v>0</v>
      </c>
      <c r="K806" s="119">
        <f>SUM(tbAba02[[#This Row],[Liquido]:[INSS PREST]])</f>
        <v>645.05999999999995</v>
      </c>
      <c r="L806" s="119">
        <v>720</v>
      </c>
      <c r="M806" s="119">
        <f>tbAba02[[#This Row],[BRUTO]]+tbAba02[[#This Row],[INSS PATR]]</f>
        <v>1365.06</v>
      </c>
    </row>
    <row r="807" spans="2:13" x14ac:dyDescent="0.2">
      <c r="B807" s="107">
        <f t="shared" si="13"/>
        <v>798</v>
      </c>
      <c r="C807" s="108">
        <v>43672</v>
      </c>
      <c r="D807" s="114" t="s">
        <v>1069</v>
      </c>
      <c r="E807" s="118">
        <v>43672</v>
      </c>
      <c r="F807" s="116" t="s">
        <v>944</v>
      </c>
      <c r="G807" s="119">
        <v>180</v>
      </c>
      <c r="H807" s="119"/>
      <c r="I807" s="119"/>
      <c r="J807" s="119"/>
      <c r="K807" s="119">
        <f>SUM(tbAba02[[#This Row],[Liquido]:[INSS PREST]])</f>
        <v>180</v>
      </c>
      <c r="L807" s="119"/>
      <c r="M807" s="119">
        <f>tbAba02[[#This Row],[BRUTO]]+tbAba02[[#This Row],[INSS PATR]]</f>
        <v>180</v>
      </c>
    </row>
    <row r="808" spans="2:13" x14ac:dyDescent="0.2">
      <c r="B808" s="107">
        <f t="shared" si="13"/>
        <v>799</v>
      </c>
      <c r="C808" s="108">
        <v>43678</v>
      </c>
      <c r="D808" s="114" t="s">
        <v>1072</v>
      </c>
      <c r="E808" s="118">
        <v>43678</v>
      </c>
      <c r="F808" s="116" t="s">
        <v>961</v>
      </c>
      <c r="G808" s="119">
        <v>1680</v>
      </c>
      <c r="H808" s="119">
        <v>100</v>
      </c>
      <c r="I808" s="119">
        <v>0</v>
      </c>
      <c r="J808" s="119">
        <v>220</v>
      </c>
      <c r="K808" s="119">
        <f>SUM(tbAba02[[#This Row],[Liquido]:[INSS PREST]])</f>
        <v>2000</v>
      </c>
      <c r="L808" s="119">
        <v>400</v>
      </c>
      <c r="M808" s="119">
        <f>tbAba02[[#This Row],[BRUTO]]+tbAba02[[#This Row],[INSS PATR]]</f>
        <v>2400</v>
      </c>
    </row>
    <row r="809" spans="2:13" x14ac:dyDescent="0.2">
      <c r="B809" s="107">
        <f t="shared" si="13"/>
        <v>800</v>
      </c>
      <c r="C809" s="108">
        <v>43678</v>
      </c>
      <c r="D809" s="114" t="s">
        <v>1076</v>
      </c>
      <c r="E809" s="118">
        <v>43678</v>
      </c>
      <c r="F809" s="116" t="s">
        <v>960</v>
      </c>
      <c r="G809" s="119">
        <v>840</v>
      </c>
      <c r="H809" s="119">
        <v>50</v>
      </c>
      <c r="I809" s="119">
        <v>0</v>
      </c>
      <c r="J809" s="119">
        <v>110</v>
      </c>
      <c r="K809" s="119">
        <f>SUM(tbAba02[[#This Row],[Liquido]:[INSS PREST]])</f>
        <v>1000</v>
      </c>
      <c r="L809" s="119">
        <v>200</v>
      </c>
      <c r="M809" s="119">
        <f>tbAba02[[#This Row],[BRUTO]]+tbAba02[[#This Row],[INSS PATR]]</f>
        <v>1200</v>
      </c>
    </row>
    <row r="810" spans="2:13" x14ac:dyDescent="0.2">
      <c r="B810" s="107">
        <f t="shared" si="13"/>
        <v>801</v>
      </c>
      <c r="C810" s="108">
        <v>43678</v>
      </c>
      <c r="D810" s="114" t="s">
        <v>1072</v>
      </c>
      <c r="E810" s="118">
        <v>43678</v>
      </c>
      <c r="F810" s="116" t="s">
        <v>962</v>
      </c>
      <c r="G810" s="119">
        <v>1680</v>
      </c>
      <c r="H810" s="119">
        <v>100</v>
      </c>
      <c r="I810" s="119">
        <v>0</v>
      </c>
      <c r="J810" s="119">
        <v>220</v>
      </c>
      <c r="K810" s="119">
        <f>SUM(tbAba02[[#This Row],[Liquido]:[INSS PREST]])</f>
        <v>2000</v>
      </c>
      <c r="L810" s="119">
        <v>400</v>
      </c>
      <c r="M810" s="119">
        <f>tbAba02[[#This Row],[BRUTO]]+tbAba02[[#This Row],[INSS PATR]]</f>
        <v>2400</v>
      </c>
    </row>
    <row r="811" spans="2:13" x14ac:dyDescent="0.2">
      <c r="B811" s="107">
        <f t="shared" si="13"/>
        <v>802</v>
      </c>
      <c r="C811" s="108">
        <v>43678</v>
      </c>
      <c r="D811" s="114" t="s">
        <v>1051</v>
      </c>
      <c r="E811" s="118">
        <v>43678</v>
      </c>
      <c r="F811" s="116" t="s">
        <v>963</v>
      </c>
      <c r="G811" s="119">
        <v>2505.21</v>
      </c>
      <c r="H811" s="119">
        <v>150</v>
      </c>
      <c r="I811" s="119">
        <v>14.79</v>
      </c>
      <c r="J811" s="119">
        <v>330</v>
      </c>
      <c r="K811" s="119">
        <f>SUM(tbAba02[[#This Row],[Liquido]:[INSS PREST]])</f>
        <v>3000</v>
      </c>
      <c r="L811" s="119">
        <v>600</v>
      </c>
      <c r="M811" s="119">
        <f>tbAba02[[#This Row],[BRUTO]]+tbAba02[[#This Row],[INSS PATR]]</f>
        <v>3600</v>
      </c>
    </row>
    <row r="812" spans="2:13" x14ac:dyDescent="0.2">
      <c r="B812" s="107">
        <f t="shared" si="13"/>
        <v>803</v>
      </c>
      <c r="C812" s="108">
        <v>43678</v>
      </c>
      <c r="D812" s="114" t="s">
        <v>1050</v>
      </c>
      <c r="E812" s="118">
        <v>43678</v>
      </c>
      <c r="F812" s="116" t="s">
        <v>161</v>
      </c>
      <c r="G812" s="119">
        <v>1260</v>
      </c>
      <c r="H812" s="119">
        <v>75</v>
      </c>
      <c r="I812" s="119">
        <v>0</v>
      </c>
      <c r="J812" s="119">
        <v>165</v>
      </c>
      <c r="K812" s="119">
        <f>SUM(tbAba02[[#This Row],[Liquido]:[INSS PREST]])</f>
        <v>1500</v>
      </c>
      <c r="L812" s="119">
        <v>300</v>
      </c>
      <c r="M812" s="119">
        <f>tbAba02[[#This Row],[BRUTO]]+tbAba02[[#This Row],[INSS PATR]]</f>
        <v>1800</v>
      </c>
    </row>
    <row r="813" spans="2:13" x14ac:dyDescent="0.2">
      <c r="B813" s="107">
        <f t="shared" si="13"/>
        <v>804</v>
      </c>
      <c r="C813" s="108">
        <v>43678</v>
      </c>
      <c r="D813" s="114" t="s">
        <v>1050</v>
      </c>
      <c r="E813" s="118">
        <v>43678</v>
      </c>
      <c r="F813" s="116" t="s">
        <v>170</v>
      </c>
      <c r="G813" s="119">
        <v>1260</v>
      </c>
      <c r="H813" s="119">
        <v>75</v>
      </c>
      <c r="I813" s="119">
        <v>0</v>
      </c>
      <c r="J813" s="119">
        <v>165</v>
      </c>
      <c r="K813" s="119">
        <f>SUM(tbAba02[[#This Row],[Liquido]:[INSS PREST]])</f>
        <v>1500</v>
      </c>
      <c r="L813" s="119">
        <v>300</v>
      </c>
      <c r="M813" s="119">
        <f>tbAba02[[#This Row],[BRUTO]]+tbAba02[[#This Row],[INSS PATR]]</f>
        <v>1800</v>
      </c>
    </row>
    <row r="814" spans="2:13" x14ac:dyDescent="0.2">
      <c r="B814" s="107">
        <f t="shared" si="13"/>
        <v>805</v>
      </c>
      <c r="C814" s="108">
        <v>43678</v>
      </c>
      <c r="D814" s="114" t="s">
        <v>1049</v>
      </c>
      <c r="E814" s="118">
        <v>43678</v>
      </c>
      <c r="F814" s="116" t="s">
        <v>172</v>
      </c>
      <c r="G814" s="119">
        <v>1335</v>
      </c>
      <c r="H814" s="119">
        <v>0</v>
      </c>
      <c r="I814" s="119">
        <v>0</v>
      </c>
      <c r="J814" s="119">
        <v>165</v>
      </c>
      <c r="K814" s="119">
        <f>SUM(tbAba02[[#This Row],[Liquido]:[INSS PREST]])</f>
        <v>1500</v>
      </c>
      <c r="L814" s="119">
        <v>300</v>
      </c>
      <c r="M814" s="119">
        <f>tbAba02[[#This Row],[BRUTO]]+tbAba02[[#This Row],[INSS PATR]]</f>
        <v>1800</v>
      </c>
    </row>
    <row r="815" spans="2:13" x14ac:dyDescent="0.2">
      <c r="B815" s="107">
        <f t="shared" si="13"/>
        <v>806</v>
      </c>
      <c r="C815" s="108">
        <v>43678</v>
      </c>
      <c r="D815" s="114" t="s">
        <v>1050</v>
      </c>
      <c r="E815" s="118">
        <v>43678</v>
      </c>
      <c r="F815" s="116" t="s">
        <v>179</v>
      </c>
      <c r="G815" s="119">
        <v>1260</v>
      </c>
      <c r="H815" s="119">
        <v>75</v>
      </c>
      <c r="I815" s="119">
        <v>0</v>
      </c>
      <c r="J815" s="119">
        <v>165</v>
      </c>
      <c r="K815" s="119">
        <f>SUM(tbAba02[[#This Row],[Liquido]:[INSS PREST]])</f>
        <v>1500</v>
      </c>
      <c r="L815" s="119">
        <v>300</v>
      </c>
      <c r="M815" s="119">
        <f>tbAba02[[#This Row],[BRUTO]]+tbAba02[[#This Row],[INSS PATR]]</f>
        <v>1800</v>
      </c>
    </row>
    <row r="816" spans="2:13" x14ac:dyDescent="0.2">
      <c r="B816" s="107">
        <f t="shared" si="13"/>
        <v>807</v>
      </c>
      <c r="C816" s="108">
        <v>43678</v>
      </c>
      <c r="D816" s="114" t="s">
        <v>1073</v>
      </c>
      <c r="E816" s="118">
        <v>43678</v>
      </c>
      <c r="F816" s="116" t="s">
        <v>964</v>
      </c>
      <c r="G816" s="119">
        <v>588</v>
      </c>
      <c r="H816" s="119">
        <v>35</v>
      </c>
      <c r="I816" s="119">
        <v>0</v>
      </c>
      <c r="J816" s="119">
        <v>77</v>
      </c>
      <c r="K816" s="119">
        <f>SUM(tbAba02[[#This Row],[Liquido]:[INSS PREST]])</f>
        <v>700</v>
      </c>
      <c r="L816" s="119">
        <v>140</v>
      </c>
      <c r="M816" s="119">
        <f>tbAba02[[#This Row],[BRUTO]]+tbAba02[[#This Row],[INSS PATR]]</f>
        <v>840</v>
      </c>
    </row>
    <row r="817" spans="2:13" x14ac:dyDescent="0.2">
      <c r="B817" s="107">
        <f t="shared" si="13"/>
        <v>808</v>
      </c>
      <c r="C817" s="108">
        <v>43678</v>
      </c>
      <c r="D817" s="114" t="s">
        <v>1072</v>
      </c>
      <c r="E817" s="118">
        <v>43678</v>
      </c>
      <c r="F817" s="116" t="s">
        <v>935</v>
      </c>
      <c r="G817" s="119">
        <v>1680</v>
      </c>
      <c r="H817" s="119">
        <v>100</v>
      </c>
      <c r="I817" s="119">
        <v>0</v>
      </c>
      <c r="J817" s="119">
        <v>220</v>
      </c>
      <c r="K817" s="119">
        <f>SUM(tbAba02[[#This Row],[Liquido]:[INSS PREST]])</f>
        <v>2000</v>
      </c>
      <c r="L817" s="119">
        <v>400</v>
      </c>
      <c r="M817" s="119">
        <f>tbAba02[[#This Row],[BRUTO]]+tbAba02[[#This Row],[INSS PATR]]</f>
        <v>2400</v>
      </c>
    </row>
    <row r="818" spans="2:13" x14ac:dyDescent="0.2">
      <c r="B818" s="107">
        <f t="shared" si="13"/>
        <v>809</v>
      </c>
      <c r="C818" s="108">
        <v>43678</v>
      </c>
      <c r="D818" s="114" t="s">
        <v>1071</v>
      </c>
      <c r="E818" s="118">
        <v>43678</v>
      </c>
      <c r="F818" s="116" t="s">
        <v>965</v>
      </c>
      <c r="G818" s="119">
        <v>1176</v>
      </c>
      <c r="H818" s="119">
        <v>70</v>
      </c>
      <c r="I818" s="119">
        <v>0</v>
      </c>
      <c r="J818" s="119">
        <v>154</v>
      </c>
      <c r="K818" s="119">
        <f>SUM(tbAba02[[#This Row],[Liquido]:[INSS PREST]])</f>
        <v>1400</v>
      </c>
      <c r="L818" s="119">
        <v>280</v>
      </c>
      <c r="M818" s="119">
        <f>tbAba02[[#This Row],[BRUTO]]+tbAba02[[#This Row],[INSS PATR]]</f>
        <v>1680</v>
      </c>
    </row>
    <row r="819" spans="2:13" x14ac:dyDescent="0.2">
      <c r="B819" s="107">
        <f t="shared" si="13"/>
        <v>810</v>
      </c>
      <c r="C819" s="108">
        <v>43678</v>
      </c>
      <c r="D819" s="114" t="s">
        <v>1048</v>
      </c>
      <c r="E819" s="118">
        <v>43678</v>
      </c>
      <c r="F819" s="116" t="s">
        <v>164</v>
      </c>
      <c r="G819" s="119">
        <v>2640.99</v>
      </c>
      <c r="H819" s="119">
        <v>0</v>
      </c>
      <c r="I819" s="119">
        <v>29.01</v>
      </c>
      <c r="J819" s="119">
        <v>330</v>
      </c>
      <c r="K819" s="119">
        <f>SUM(tbAba02[[#This Row],[Liquido]:[INSS PREST]])</f>
        <v>3000</v>
      </c>
      <c r="L819" s="119">
        <v>600</v>
      </c>
      <c r="M819" s="119">
        <f>tbAba02[[#This Row],[BRUTO]]+tbAba02[[#This Row],[INSS PATR]]</f>
        <v>3600</v>
      </c>
    </row>
    <row r="820" spans="2:13" x14ac:dyDescent="0.2">
      <c r="B820" s="107">
        <f t="shared" si="13"/>
        <v>811</v>
      </c>
      <c r="C820" s="108">
        <v>43700</v>
      </c>
      <c r="D820" s="114" t="s">
        <v>1077</v>
      </c>
      <c r="E820" s="118">
        <v>43700</v>
      </c>
      <c r="F820" s="116" t="s">
        <v>966</v>
      </c>
      <c r="G820" s="119">
        <v>85.68</v>
      </c>
      <c r="H820" s="119">
        <v>5.0999999999999996</v>
      </c>
      <c r="I820" s="119">
        <v>0</v>
      </c>
      <c r="J820" s="119">
        <v>11.22</v>
      </c>
      <c r="K820" s="119">
        <f>SUM(tbAba02[[#This Row],[Liquido]:[INSS PREST]])</f>
        <v>102</v>
      </c>
      <c r="L820" s="119">
        <v>20.399999999999999</v>
      </c>
      <c r="M820" s="119">
        <f>tbAba02[[#This Row],[BRUTO]]+tbAba02[[#This Row],[INSS PATR]]</f>
        <v>122.4</v>
      </c>
    </row>
    <row r="821" spans="2:13" x14ac:dyDescent="0.2">
      <c r="B821" s="107">
        <f t="shared" si="13"/>
        <v>812</v>
      </c>
      <c r="C821" s="108">
        <v>43700</v>
      </c>
      <c r="D821" s="114" t="s">
        <v>1079</v>
      </c>
      <c r="E821" s="118">
        <v>43700</v>
      </c>
      <c r="F821" s="116" t="s">
        <v>162</v>
      </c>
      <c r="G821" s="119">
        <v>840</v>
      </c>
      <c r="H821" s="119">
        <v>50</v>
      </c>
      <c r="I821" s="119">
        <v>0</v>
      </c>
      <c r="J821" s="119">
        <v>110</v>
      </c>
      <c r="K821" s="119">
        <f>SUM(tbAba02[[#This Row],[Liquido]:[INSS PREST]])</f>
        <v>1000</v>
      </c>
      <c r="L821" s="119">
        <v>200</v>
      </c>
      <c r="M821" s="119">
        <f>tbAba02[[#This Row],[BRUTO]]+tbAba02[[#This Row],[INSS PATR]]</f>
        <v>1200</v>
      </c>
    </row>
    <row r="822" spans="2:13" x14ac:dyDescent="0.2">
      <c r="B822" s="107">
        <f t="shared" si="13"/>
        <v>813</v>
      </c>
      <c r="C822" s="108">
        <v>43700</v>
      </c>
      <c r="D822" s="114" t="s">
        <v>1079</v>
      </c>
      <c r="E822" s="118">
        <v>43700</v>
      </c>
      <c r="F822" s="116" t="s">
        <v>175</v>
      </c>
      <c r="G822" s="119">
        <v>840</v>
      </c>
      <c r="H822" s="119">
        <v>50</v>
      </c>
      <c r="I822" s="119">
        <v>0</v>
      </c>
      <c r="J822" s="119">
        <v>110</v>
      </c>
      <c r="K822" s="119">
        <f>SUM(tbAba02[[#This Row],[Liquido]:[INSS PREST]])</f>
        <v>1000</v>
      </c>
      <c r="L822" s="119">
        <v>200</v>
      </c>
      <c r="M822" s="119">
        <f>tbAba02[[#This Row],[BRUTO]]+tbAba02[[#This Row],[INSS PATR]]</f>
        <v>1200</v>
      </c>
    </row>
    <row r="823" spans="2:13" x14ac:dyDescent="0.2">
      <c r="B823" s="107">
        <f t="shared" si="13"/>
        <v>814</v>
      </c>
      <c r="C823" s="108">
        <v>43701</v>
      </c>
      <c r="D823" s="114" t="s">
        <v>1079</v>
      </c>
      <c r="E823" s="118">
        <v>43701</v>
      </c>
      <c r="F823" s="116" t="s">
        <v>178</v>
      </c>
      <c r="G823" s="119">
        <v>840</v>
      </c>
      <c r="H823" s="119">
        <v>50</v>
      </c>
      <c r="I823" s="119">
        <v>0</v>
      </c>
      <c r="J823" s="119">
        <v>110</v>
      </c>
      <c r="K823" s="119">
        <f>SUM(tbAba02[[#This Row],[Liquido]:[INSS PREST]])</f>
        <v>1000</v>
      </c>
      <c r="L823" s="119">
        <v>200</v>
      </c>
      <c r="M823" s="119">
        <f>tbAba02[[#This Row],[BRUTO]]+tbAba02[[#This Row],[INSS PATR]]</f>
        <v>1200</v>
      </c>
    </row>
    <row r="824" spans="2:13" x14ac:dyDescent="0.2">
      <c r="B824" s="107">
        <f t="shared" si="13"/>
        <v>815</v>
      </c>
      <c r="C824" s="108">
        <v>43701</v>
      </c>
      <c r="D824" s="114" t="s">
        <v>1074</v>
      </c>
      <c r="E824" s="118">
        <v>43701</v>
      </c>
      <c r="F824" s="116" t="s">
        <v>185</v>
      </c>
      <c r="G824" s="119">
        <v>840</v>
      </c>
      <c r="H824" s="119">
        <v>50</v>
      </c>
      <c r="I824" s="119">
        <v>0</v>
      </c>
      <c r="J824" s="119">
        <v>110</v>
      </c>
      <c r="K824" s="119">
        <f>SUM(tbAba02[[#This Row],[Liquido]:[INSS PREST]])</f>
        <v>1000</v>
      </c>
      <c r="L824" s="119">
        <v>200</v>
      </c>
      <c r="M824" s="119">
        <f>tbAba02[[#This Row],[BRUTO]]+tbAba02[[#This Row],[INSS PATR]]</f>
        <v>1200</v>
      </c>
    </row>
    <row r="825" spans="2:13" x14ac:dyDescent="0.2">
      <c r="B825" s="107">
        <f t="shared" si="13"/>
        <v>816</v>
      </c>
      <c r="C825" s="108">
        <v>43701</v>
      </c>
      <c r="D825" s="114" t="s">
        <v>1079</v>
      </c>
      <c r="E825" s="118">
        <v>43701</v>
      </c>
      <c r="F825" s="116" t="s">
        <v>176</v>
      </c>
      <c r="G825" s="119">
        <v>840</v>
      </c>
      <c r="H825" s="119">
        <v>50</v>
      </c>
      <c r="I825" s="119">
        <v>0</v>
      </c>
      <c r="J825" s="119">
        <v>110</v>
      </c>
      <c r="K825" s="119">
        <f>SUM(tbAba02[[#This Row],[Liquido]:[INSS PREST]])</f>
        <v>1000</v>
      </c>
      <c r="L825" s="119">
        <v>200</v>
      </c>
      <c r="M825" s="119">
        <f>tbAba02[[#This Row],[BRUTO]]+tbAba02[[#This Row],[INSS PATR]]</f>
        <v>1200</v>
      </c>
    </row>
    <row r="826" spans="2:13" x14ac:dyDescent="0.2">
      <c r="B826" s="107">
        <f t="shared" si="13"/>
        <v>817</v>
      </c>
      <c r="C826" s="108">
        <v>43701</v>
      </c>
      <c r="D826" s="114" t="s">
        <v>1078</v>
      </c>
      <c r="E826" s="118">
        <v>43701</v>
      </c>
      <c r="F826" s="116" t="s">
        <v>967</v>
      </c>
      <c r="G826" s="119">
        <v>85.68</v>
      </c>
      <c r="H826" s="119">
        <v>5.0999999999999996</v>
      </c>
      <c r="I826" s="119">
        <v>0</v>
      </c>
      <c r="J826" s="119">
        <v>11.22</v>
      </c>
      <c r="K826" s="119">
        <f>SUM(tbAba02[[#This Row],[Liquido]:[INSS PREST]])</f>
        <v>102</v>
      </c>
      <c r="L826" s="119">
        <v>20.399999999999999</v>
      </c>
      <c r="M826" s="119">
        <f>tbAba02[[#This Row],[BRUTO]]+tbAba02[[#This Row],[INSS PATR]]</f>
        <v>122.4</v>
      </c>
    </row>
    <row r="827" spans="2:13" x14ac:dyDescent="0.2">
      <c r="B827" s="107">
        <f t="shared" si="13"/>
        <v>818</v>
      </c>
      <c r="C827" s="108">
        <v>43701</v>
      </c>
      <c r="D827" s="114" t="s">
        <v>1078</v>
      </c>
      <c r="E827" s="118">
        <v>43701</v>
      </c>
      <c r="F827" s="116" t="s">
        <v>968</v>
      </c>
      <c r="G827" s="119">
        <v>85.68</v>
      </c>
      <c r="H827" s="119">
        <v>5.0999999999999996</v>
      </c>
      <c r="I827" s="119">
        <v>0</v>
      </c>
      <c r="J827" s="119">
        <v>11.22</v>
      </c>
      <c r="K827" s="119">
        <f>SUM(tbAba02[[#This Row],[Liquido]:[INSS PREST]])</f>
        <v>102</v>
      </c>
      <c r="L827" s="119">
        <v>20.399999999999999</v>
      </c>
      <c r="M827" s="119">
        <f>tbAba02[[#This Row],[BRUTO]]+tbAba02[[#This Row],[INSS PATR]]</f>
        <v>122.4</v>
      </c>
    </row>
    <row r="828" spans="2:13" x14ac:dyDescent="0.2">
      <c r="B828" s="107">
        <f t="shared" si="13"/>
        <v>819</v>
      </c>
      <c r="C828" s="108">
        <v>43701</v>
      </c>
      <c r="D828" s="114" t="s">
        <v>1081</v>
      </c>
      <c r="E828" s="118">
        <v>43701</v>
      </c>
      <c r="F828" s="116" t="s">
        <v>969</v>
      </c>
      <c r="G828" s="119">
        <v>100.8</v>
      </c>
      <c r="H828" s="119">
        <v>6</v>
      </c>
      <c r="I828" s="119">
        <v>0</v>
      </c>
      <c r="J828" s="119">
        <v>13.2</v>
      </c>
      <c r="K828" s="119">
        <f>SUM(tbAba02[[#This Row],[Liquido]:[INSS PREST]])</f>
        <v>120</v>
      </c>
      <c r="L828" s="119">
        <v>24</v>
      </c>
      <c r="M828" s="119">
        <f>tbAba02[[#This Row],[BRUTO]]+tbAba02[[#This Row],[INSS PATR]]</f>
        <v>144</v>
      </c>
    </row>
    <row r="829" spans="2:13" x14ac:dyDescent="0.2">
      <c r="B829" s="107">
        <f t="shared" si="13"/>
        <v>820</v>
      </c>
      <c r="C829" s="108">
        <v>43704</v>
      </c>
      <c r="D829" s="114" t="s">
        <v>1078</v>
      </c>
      <c r="E829" s="118">
        <v>43704</v>
      </c>
      <c r="F829" s="116" t="s">
        <v>970</v>
      </c>
      <c r="G829" s="119">
        <v>85.68</v>
      </c>
      <c r="H829" s="119">
        <v>5.0999999999999996</v>
      </c>
      <c r="I829" s="119">
        <v>0</v>
      </c>
      <c r="J829" s="119">
        <v>11.22</v>
      </c>
      <c r="K829" s="119">
        <f>SUM(tbAba02[[#This Row],[Liquido]:[INSS PREST]])</f>
        <v>102</v>
      </c>
      <c r="L829" s="119">
        <v>20.399999999999999</v>
      </c>
      <c r="M829" s="119">
        <f>tbAba02[[#This Row],[BRUTO]]+tbAba02[[#This Row],[INSS PATR]]</f>
        <v>122.4</v>
      </c>
    </row>
    <row r="830" spans="2:13" x14ac:dyDescent="0.2">
      <c r="B830" s="107">
        <f t="shared" si="13"/>
        <v>821</v>
      </c>
      <c r="C830" s="108">
        <v>43705</v>
      </c>
      <c r="D830" s="114" t="s">
        <v>1072</v>
      </c>
      <c r="E830" s="118">
        <v>43705</v>
      </c>
      <c r="F830" s="116" t="s">
        <v>962</v>
      </c>
      <c r="G830" s="119">
        <v>1500.8</v>
      </c>
      <c r="H830" s="119">
        <v>100</v>
      </c>
      <c r="I830" s="119">
        <v>179.2</v>
      </c>
      <c r="J830" s="119">
        <v>220</v>
      </c>
      <c r="K830" s="119">
        <f>SUM(tbAba02[[#This Row],[Liquido]:[INSS PREST]])</f>
        <v>2000</v>
      </c>
      <c r="L830" s="119">
        <v>400</v>
      </c>
      <c r="M830" s="119">
        <f>tbAba02[[#This Row],[BRUTO]]+tbAba02[[#This Row],[INSS PATR]]</f>
        <v>2400</v>
      </c>
    </row>
    <row r="831" spans="2:13" x14ac:dyDescent="0.2">
      <c r="B831" s="107">
        <f t="shared" si="13"/>
        <v>822</v>
      </c>
      <c r="C831" s="108">
        <v>43705</v>
      </c>
      <c r="D831" s="114" t="s">
        <v>1051</v>
      </c>
      <c r="E831" s="118">
        <v>43705</v>
      </c>
      <c r="F831" s="116" t="s">
        <v>963</v>
      </c>
      <c r="G831" s="119">
        <v>2104.88</v>
      </c>
      <c r="H831" s="119">
        <v>150</v>
      </c>
      <c r="I831" s="119">
        <v>432.79</v>
      </c>
      <c r="J831" s="119">
        <v>312.33</v>
      </c>
      <c r="K831" s="119">
        <f>SUM(tbAba02[[#This Row],[Liquido]:[INSS PREST]])</f>
        <v>3000</v>
      </c>
      <c r="L831" s="119">
        <v>600</v>
      </c>
      <c r="M831" s="119">
        <f>tbAba02[[#This Row],[BRUTO]]+tbAba02[[#This Row],[INSS PATR]]</f>
        <v>3600</v>
      </c>
    </row>
    <row r="832" spans="2:13" x14ac:dyDescent="0.2">
      <c r="B832" s="107">
        <f t="shared" si="13"/>
        <v>823</v>
      </c>
      <c r="C832" s="108">
        <v>43705</v>
      </c>
      <c r="D832" s="114" t="s">
        <v>1072</v>
      </c>
      <c r="E832" s="118">
        <v>43705</v>
      </c>
      <c r="F832" s="116" t="s">
        <v>935</v>
      </c>
      <c r="G832" s="119">
        <v>1500.8</v>
      </c>
      <c r="H832" s="119">
        <v>100</v>
      </c>
      <c r="I832" s="119">
        <v>179.2</v>
      </c>
      <c r="J832" s="119">
        <v>220</v>
      </c>
      <c r="K832" s="119">
        <f>SUM(tbAba02[[#This Row],[Liquido]:[INSS PREST]])</f>
        <v>2000</v>
      </c>
      <c r="L832" s="119">
        <v>400</v>
      </c>
      <c r="M832" s="119">
        <f>tbAba02[[#This Row],[BRUTO]]+tbAba02[[#This Row],[INSS PATR]]</f>
        <v>2400</v>
      </c>
    </row>
    <row r="833" spans="2:13" x14ac:dyDescent="0.2">
      <c r="B833" s="107">
        <f t="shared" si="13"/>
        <v>824</v>
      </c>
      <c r="C833" s="108">
        <v>43705</v>
      </c>
      <c r="D833" s="114" t="s">
        <v>1047</v>
      </c>
      <c r="E833" s="118">
        <v>43705</v>
      </c>
      <c r="F833" s="116" t="s">
        <v>183</v>
      </c>
      <c r="G833" s="119">
        <v>4579.55</v>
      </c>
      <c r="H833" s="119">
        <v>0</v>
      </c>
      <c r="I833" s="119">
        <v>537.95000000000005</v>
      </c>
      <c r="J833" s="119">
        <v>632.5</v>
      </c>
      <c r="K833" s="119">
        <f>SUM(tbAba02[[#This Row],[Liquido]:[INSS PREST]])</f>
        <v>5750</v>
      </c>
      <c r="L833" s="119">
        <v>1150</v>
      </c>
      <c r="M833" s="119">
        <f>tbAba02[[#This Row],[BRUTO]]+tbAba02[[#This Row],[INSS PATR]]</f>
        <v>6900</v>
      </c>
    </row>
    <row r="834" spans="2:13" x14ac:dyDescent="0.2">
      <c r="B834" s="107">
        <f t="shared" si="13"/>
        <v>825</v>
      </c>
      <c r="C834" s="108">
        <v>43705</v>
      </c>
      <c r="D834" s="114" t="s">
        <v>1048</v>
      </c>
      <c r="E834" s="118">
        <v>43705</v>
      </c>
      <c r="F834" s="116" t="s">
        <v>164</v>
      </c>
      <c r="G834" s="119">
        <v>2216.96</v>
      </c>
      <c r="H834" s="119">
        <v>0</v>
      </c>
      <c r="I834" s="119">
        <v>470.71</v>
      </c>
      <c r="J834" s="119">
        <v>312.33</v>
      </c>
      <c r="K834" s="119">
        <f>SUM(tbAba02[[#This Row],[Liquido]:[INSS PREST]])</f>
        <v>3000</v>
      </c>
      <c r="L834" s="119">
        <v>600</v>
      </c>
      <c r="M834" s="119">
        <f>tbAba02[[#This Row],[BRUTO]]+tbAba02[[#This Row],[INSS PATR]]</f>
        <v>3600</v>
      </c>
    </row>
    <row r="835" spans="2:13" x14ac:dyDescent="0.2">
      <c r="B835" s="107">
        <f t="shared" si="13"/>
        <v>826</v>
      </c>
      <c r="C835" s="108">
        <v>43706</v>
      </c>
      <c r="D835" s="114" t="s">
        <v>1081</v>
      </c>
      <c r="E835" s="118">
        <v>43706</v>
      </c>
      <c r="F835" s="116" t="s">
        <v>971</v>
      </c>
      <c r="G835" s="119">
        <v>100.8</v>
      </c>
      <c r="H835" s="119">
        <v>6</v>
      </c>
      <c r="I835" s="119">
        <v>0</v>
      </c>
      <c r="J835" s="119">
        <v>13.2</v>
      </c>
      <c r="K835" s="119">
        <f>SUM(tbAba02[[#This Row],[Liquido]:[INSS PREST]])</f>
        <v>120</v>
      </c>
      <c r="L835" s="119">
        <v>24</v>
      </c>
      <c r="M835" s="119">
        <f>tbAba02[[#This Row],[BRUTO]]+tbAba02[[#This Row],[INSS PATR]]</f>
        <v>144</v>
      </c>
    </row>
    <row r="836" spans="2:13" x14ac:dyDescent="0.2">
      <c r="B836" s="107">
        <f t="shared" si="13"/>
        <v>827</v>
      </c>
      <c r="C836" s="108">
        <v>43707</v>
      </c>
      <c r="D836" s="114" t="s">
        <v>1081</v>
      </c>
      <c r="E836" s="118">
        <v>43707</v>
      </c>
      <c r="F836" s="116" t="s">
        <v>972</v>
      </c>
      <c r="G836" s="119">
        <v>100.8</v>
      </c>
      <c r="H836" s="119">
        <v>6</v>
      </c>
      <c r="I836" s="119">
        <v>0</v>
      </c>
      <c r="J836" s="119">
        <v>13.2</v>
      </c>
      <c r="K836" s="119">
        <f>SUM(tbAba02[[#This Row],[Liquido]:[INSS PREST]])</f>
        <v>120</v>
      </c>
      <c r="L836" s="119">
        <v>24</v>
      </c>
      <c r="M836" s="119">
        <f>tbAba02[[#This Row],[BRUTO]]+tbAba02[[#This Row],[INSS PATR]]</f>
        <v>144</v>
      </c>
    </row>
    <row r="837" spans="2:13" x14ac:dyDescent="0.2">
      <c r="B837" s="107">
        <f t="shared" ref="B837:B882" si="14">IF(ISNUMBER(B836),B836+1,1)</f>
        <v>828</v>
      </c>
      <c r="C837" s="108">
        <v>43708</v>
      </c>
      <c r="D837" s="114" t="s">
        <v>1078</v>
      </c>
      <c r="E837" s="118">
        <v>43708</v>
      </c>
      <c r="F837" s="116" t="s">
        <v>973</v>
      </c>
      <c r="G837" s="119">
        <v>85.68</v>
      </c>
      <c r="H837" s="119">
        <v>5.0999999999999996</v>
      </c>
      <c r="I837" s="119">
        <v>0</v>
      </c>
      <c r="J837" s="119">
        <v>11.22</v>
      </c>
      <c r="K837" s="119">
        <f>SUM(tbAba02[[#This Row],[Liquido]:[INSS PREST]])</f>
        <v>102</v>
      </c>
      <c r="L837" s="119">
        <v>20.399999999999999</v>
      </c>
      <c r="M837" s="119">
        <f>tbAba02[[#This Row],[BRUTO]]+tbAba02[[#This Row],[INSS PATR]]</f>
        <v>122.4</v>
      </c>
    </row>
    <row r="838" spans="2:13" x14ac:dyDescent="0.2">
      <c r="B838" s="107">
        <f t="shared" si="14"/>
        <v>829</v>
      </c>
      <c r="C838" s="108">
        <v>43708</v>
      </c>
      <c r="D838" s="114" t="s">
        <v>1075</v>
      </c>
      <c r="E838" s="118">
        <v>43708</v>
      </c>
      <c r="F838" s="116" t="s">
        <v>974</v>
      </c>
      <c r="G838" s="119">
        <v>1008</v>
      </c>
      <c r="H838" s="119">
        <v>60</v>
      </c>
      <c r="I838" s="119">
        <v>0</v>
      </c>
      <c r="J838" s="119">
        <v>132</v>
      </c>
      <c r="K838" s="119">
        <f>SUM(tbAba02[[#This Row],[Liquido]:[INSS PREST]])</f>
        <v>1200</v>
      </c>
      <c r="L838" s="119">
        <v>240</v>
      </c>
      <c r="M838" s="119">
        <f>tbAba02[[#This Row],[BRUTO]]+tbAba02[[#This Row],[INSS PATR]]</f>
        <v>1440</v>
      </c>
    </row>
    <row r="839" spans="2:13" x14ac:dyDescent="0.2">
      <c r="B839" s="107">
        <f t="shared" si="14"/>
        <v>830</v>
      </c>
      <c r="C839" s="108">
        <v>43708</v>
      </c>
      <c r="D839" s="114" t="s">
        <v>1078</v>
      </c>
      <c r="E839" s="118">
        <v>43708</v>
      </c>
      <c r="F839" s="116" t="s">
        <v>975</v>
      </c>
      <c r="G839" s="119">
        <v>126</v>
      </c>
      <c r="H839" s="119">
        <v>7.5</v>
      </c>
      <c r="I839" s="119">
        <v>0</v>
      </c>
      <c r="J839" s="119">
        <v>16.5</v>
      </c>
      <c r="K839" s="119">
        <f>SUM(tbAba02[[#This Row],[Liquido]:[INSS PREST]])</f>
        <v>150</v>
      </c>
      <c r="L839" s="119">
        <v>30</v>
      </c>
      <c r="M839" s="119">
        <f>tbAba02[[#This Row],[BRUTO]]+tbAba02[[#This Row],[INSS PATR]]</f>
        <v>180</v>
      </c>
    </row>
    <row r="840" spans="2:13" x14ac:dyDescent="0.2">
      <c r="B840" s="107">
        <f t="shared" si="14"/>
        <v>831</v>
      </c>
      <c r="C840" s="108">
        <v>43710</v>
      </c>
      <c r="D840" s="114" t="s">
        <v>1081</v>
      </c>
      <c r="E840" s="118">
        <v>43710</v>
      </c>
      <c r="F840" s="116" t="s">
        <v>976</v>
      </c>
      <c r="G840" s="119">
        <v>100.8</v>
      </c>
      <c r="H840" s="119">
        <v>6</v>
      </c>
      <c r="I840" s="119">
        <v>0</v>
      </c>
      <c r="J840" s="119">
        <v>13.2</v>
      </c>
      <c r="K840" s="119">
        <f>SUM(tbAba02[[#This Row],[Liquido]:[INSS PREST]])</f>
        <v>120</v>
      </c>
      <c r="L840" s="119">
        <v>24</v>
      </c>
      <c r="M840" s="119">
        <f>tbAba02[[#This Row],[BRUTO]]+tbAba02[[#This Row],[INSS PATR]]</f>
        <v>144</v>
      </c>
    </row>
    <row r="841" spans="2:13" x14ac:dyDescent="0.2">
      <c r="B841" s="107">
        <f t="shared" si="14"/>
        <v>832</v>
      </c>
      <c r="C841" s="108">
        <v>43711</v>
      </c>
      <c r="D841" s="114" t="s">
        <v>1078</v>
      </c>
      <c r="E841" s="118">
        <v>43711</v>
      </c>
      <c r="F841" s="116" t="s">
        <v>977</v>
      </c>
      <c r="G841" s="119">
        <v>85.68</v>
      </c>
      <c r="H841" s="119">
        <v>5.0999999999999996</v>
      </c>
      <c r="I841" s="119">
        <v>0</v>
      </c>
      <c r="J841" s="119">
        <v>11.22</v>
      </c>
      <c r="K841" s="119">
        <f>SUM(tbAba02[[#This Row],[Liquido]:[INSS PREST]])</f>
        <v>102</v>
      </c>
      <c r="L841" s="119">
        <v>20.399999999999999</v>
      </c>
      <c r="M841" s="119">
        <f>tbAba02[[#This Row],[BRUTO]]+tbAba02[[#This Row],[INSS PATR]]</f>
        <v>122.4</v>
      </c>
    </row>
    <row r="842" spans="2:13" x14ac:dyDescent="0.2">
      <c r="B842" s="107">
        <f t="shared" si="14"/>
        <v>833</v>
      </c>
      <c r="C842" s="108">
        <v>43712</v>
      </c>
      <c r="D842" s="114" t="s">
        <v>1073</v>
      </c>
      <c r="E842" s="118">
        <v>43712</v>
      </c>
      <c r="F842" s="116" t="s">
        <v>978</v>
      </c>
      <c r="G842" s="119">
        <v>588</v>
      </c>
      <c r="H842" s="119">
        <v>35</v>
      </c>
      <c r="I842" s="119">
        <v>0</v>
      </c>
      <c r="J842" s="119">
        <v>77</v>
      </c>
      <c r="K842" s="119">
        <f>SUM(tbAba02[[#This Row],[Liquido]:[INSS PREST]])</f>
        <v>700</v>
      </c>
      <c r="L842" s="119">
        <v>140</v>
      </c>
      <c r="M842" s="119">
        <f>tbAba02[[#This Row],[BRUTO]]+tbAba02[[#This Row],[INSS PATR]]</f>
        <v>840</v>
      </c>
    </row>
    <row r="843" spans="2:13" x14ac:dyDescent="0.2">
      <c r="B843" s="107">
        <f t="shared" si="14"/>
        <v>834</v>
      </c>
      <c r="C843" s="108">
        <v>43712</v>
      </c>
      <c r="D843" s="114" t="s">
        <v>1066</v>
      </c>
      <c r="E843" s="118">
        <v>43712</v>
      </c>
      <c r="F843" s="116" t="s">
        <v>185</v>
      </c>
      <c r="G843" s="119">
        <v>1008</v>
      </c>
      <c r="H843" s="119">
        <v>60</v>
      </c>
      <c r="I843" s="119">
        <v>0</v>
      </c>
      <c r="J843" s="119">
        <v>132</v>
      </c>
      <c r="K843" s="119">
        <f>SUM(tbAba02[[#This Row],[Liquido]:[INSS PREST]])</f>
        <v>1200</v>
      </c>
      <c r="L843" s="119">
        <v>240</v>
      </c>
      <c r="M843" s="119">
        <f>tbAba02[[#This Row],[BRUTO]]+tbAba02[[#This Row],[INSS PATR]]</f>
        <v>1440</v>
      </c>
    </row>
    <row r="844" spans="2:13" x14ac:dyDescent="0.2">
      <c r="B844" s="107">
        <f t="shared" si="14"/>
        <v>835</v>
      </c>
      <c r="C844" s="108">
        <v>43713</v>
      </c>
      <c r="D844" s="114" t="s">
        <v>1072</v>
      </c>
      <c r="E844" s="118">
        <v>43713</v>
      </c>
      <c r="F844" s="116" t="s">
        <v>961</v>
      </c>
      <c r="G844" s="119">
        <v>1680</v>
      </c>
      <c r="H844" s="119">
        <v>100</v>
      </c>
      <c r="I844" s="119">
        <v>0</v>
      </c>
      <c r="J844" s="119">
        <v>220</v>
      </c>
      <c r="K844" s="119">
        <f>SUM(tbAba02[[#This Row],[Liquido]:[INSS PREST]])</f>
        <v>2000</v>
      </c>
      <c r="L844" s="119">
        <v>400</v>
      </c>
      <c r="M844" s="119">
        <f>tbAba02[[#This Row],[BRUTO]]+tbAba02[[#This Row],[INSS PATR]]</f>
        <v>2400</v>
      </c>
    </row>
    <row r="845" spans="2:13" x14ac:dyDescent="0.2">
      <c r="B845" s="107">
        <f t="shared" si="14"/>
        <v>836</v>
      </c>
      <c r="C845" s="108">
        <v>43713</v>
      </c>
      <c r="D845" s="114" t="s">
        <v>1078</v>
      </c>
      <c r="E845" s="118">
        <v>43713</v>
      </c>
      <c r="F845" s="116" t="s">
        <v>979</v>
      </c>
      <c r="G845" s="119">
        <v>85.68</v>
      </c>
      <c r="H845" s="119">
        <v>5.0999999999999996</v>
      </c>
      <c r="I845" s="119">
        <v>0</v>
      </c>
      <c r="J845" s="119">
        <v>11.22</v>
      </c>
      <c r="K845" s="119">
        <f>SUM(tbAba02[[#This Row],[Liquido]:[INSS PREST]])</f>
        <v>102</v>
      </c>
      <c r="L845" s="119">
        <v>20.399999999999999</v>
      </c>
      <c r="M845" s="119">
        <f>tbAba02[[#This Row],[BRUTO]]+tbAba02[[#This Row],[INSS PATR]]</f>
        <v>122.4</v>
      </c>
    </row>
    <row r="846" spans="2:13" x14ac:dyDescent="0.2">
      <c r="B846" s="107">
        <f t="shared" si="14"/>
        <v>837</v>
      </c>
      <c r="C846" s="108">
        <v>43724</v>
      </c>
      <c r="D846" s="114" t="s">
        <v>1081</v>
      </c>
      <c r="E846" s="118">
        <v>43724</v>
      </c>
      <c r="F846" s="116" t="s">
        <v>373</v>
      </c>
      <c r="G846" s="119">
        <v>100.8</v>
      </c>
      <c r="H846" s="119">
        <v>6</v>
      </c>
      <c r="I846" s="119">
        <v>0</v>
      </c>
      <c r="J846" s="119">
        <v>13.2</v>
      </c>
      <c r="K846" s="119">
        <f>SUM(tbAba02[[#This Row],[Liquido]:[INSS PREST]])</f>
        <v>120</v>
      </c>
      <c r="L846" s="119">
        <v>24</v>
      </c>
      <c r="M846" s="119">
        <f>tbAba02[[#This Row],[BRUTO]]+tbAba02[[#This Row],[INSS PATR]]</f>
        <v>144</v>
      </c>
    </row>
    <row r="847" spans="2:13" x14ac:dyDescent="0.2">
      <c r="B847" s="107">
        <f t="shared" si="14"/>
        <v>838</v>
      </c>
      <c r="C847" s="108">
        <v>43727</v>
      </c>
      <c r="D847" s="114" t="s">
        <v>1081</v>
      </c>
      <c r="E847" s="118">
        <v>43727</v>
      </c>
      <c r="F847" s="116" t="s">
        <v>980</v>
      </c>
      <c r="G847" s="119">
        <v>100.8</v>
      </c>
      <c r="H847" s="119">
        <v>6</v>
      </c>
      <c r="I847" s="119">
        <v>0</v>
      </c>
      <c r="J847" s="119">
        <v>13.2</v>
      </c>
      <c r="K847" s="119">
        <f>SUM(tbAba02[[#This Row],[Liquido]:[INSS PREST]])</f>
        <v>120</v>
      </c>
      <c r="L847" s="119">
        <v>24</v>
      </c>
      <c r="M847" s="119">
        <f>tbAba02[[#This Row],[BRUTO]]+tbAba02[[#This Row],[INSS PATR]]</f>
        <v>144</v>
      </c>
    </row>
    <row r="848" spans="2:13" x14ac:dyDescent="0.2">
      <c r="B848" s="107">
        <f t="shared" si="14"/>
        <v>839</v>
      </c>
      <c r="C848" s="108">
        <v>43728</v>
      </c>
      <c r="D848" s="114" t="s">
        <v>1081</v>
      </c>
      <c r="E848" s="118">
        <v>43728</v>
      </c>
      <c r="F848" s="116" t="s">
        <v>981</v>
      </c>
      <c r="G848" s="119">
        <v>201.6</v>
      </c>
      <c r="H848" s="119">
        <v>12</v>
      </c>
      <c r="I848" s="119">
        <v>0</v>
      </c>
      <c r="J848" s="119">
        <v>26.4</v>
      </c>
      <c r="K848" s="119">
        <f>SUM(tbAba02[[#This Row],[Liquido]:[INSS PREST]])</f>
        <v>240</v>
      </c>
      <c r="L848" s="119">
        <v>48</v>
      </c>
      <c r="M848" s="119">
        <f>tbAba02[[#This Row],[BRUTO]]+tbAba02[[#This Row],[INSS PATR]]</f>
        <v>288</v>
      </c>
    </row>
    <row r="849" spans="2:13" x14ac:dyDescent="0.2">
      <c r="B849" s="107">
        <f t="shared" si="14"/>
        <v>840</v>
      </c>
      <c r="C849" s="108">
        <v>43734</v>
      </c>
      <c r="D849" s="114" t="s">
        <v>1072</v>
      </c>
      <c r="E849" s="118">
        <v>43734</v>
      </c>
      <c r="F849" s="116" t="s">
        <v>962</v>
      </c>
      <c r="G849" s="119">
        <v>1680</v>
      </c>
      <c r="H849" s="119">
        <v>100</v>
      </c>
      <c r="I849" s="119">
        <v>0</v>
      </c>
      <c r="J849" s="119">
        <v>220</v>
      </c>
      <c r="K849" s="119">
        <f>SUM(tbAba02[[#This Row],[Liquido]:[INSS PREST]])</f>
        <v>2000</v>
      </c>
      <c r="L849" s="119">
        <v>400</v>
      </c>
      <c r="M849" s="119">
        <f>tbAba02[[#This Row],[BRUTO]]+tbAba02[[#This Row],[INSS PATR]]</f>
        <v>2400</v>
      </c>
    </row>
    <row r="850" spans="2:13" x14ac:dyDescent="0.2">
      <c r="B850" s="107">
        <f t="shared" si="14"/>
        <v>841</v>
      </c>
      <c r="C850" s="108">
        <v>43739</v>
      </c>
      <c r="D850" s="114" t="s">
        <v>1064</v>
      </c>
      <c r="E850" s="118">
        <v>43739</v>
      </c>
      <c r="F850" s="116" t="s">
        <v>982</v>
      </c>
      <c r="G850" s="119">
        <v>630</v>
      </c>
      <c r="H850" s="119">
        <v>37.5</v>
      </c>
      <c r="I850" s="119">
        <v>0</v>
      </c>
      <c r="J850" s="119">
        <v>82.5</v>
      </c>
      <c r="K850" s="119">
        <f>SUM(tbAba02[[#This Row],[Liquido]:[INSS PREST]])</f>
        <v>750</v>
      </c>
      <c r="L850" s="119">
        <v>150</v>
      </c>
      <c r="M850" s="119">
        <f>tbAba02[[#This Row],[BRUTO]]+tbAba02[[#This Row],[INSS PATR]]</f>
        <v>900</v>
      </c>
    </row>
    <row r="851" spans="2:13" x14ac:dyDescent="0.2">
      <c r="B851" s="107">
        <f t="shared" si="14"/>
        <v>842</v>
      </c>
      <c r="C851" s="108">
        <v>43739</v>
      </c>
      <c r="D851" s="114" t="s">
        <v>1064</v>
      </c>
      <c r="E851" s="118">
        <v>43739</v>
      </c>
      <c r="F851" s="116" t="s">
        <v>983</v>
      </c>
      <c r="G851" s="119">
        <v>1260</v>
      </c>
      <c r="H851" s="119">
        <v>75</v>
      </c>
      <c r="I851" s="119">
        <v>0</v>
      </c>
      <c r="J851" s="119">
        <v>165</v>
      </c>
      <c r="K851" s="119">
        <f>SUM(tbAba02[[#This Row],[Liquido]:[INSS PREST]])</f>
        <v>1500</v>
      </c>
      <c r="L851" s="119">
        <v>300</v>
      </c>
      <c r="M851" s="119">
        <f>tbAba02[[#This Row],[BRUTO]]+tbAba02[[#This Row],[INSS PATR]]</f>
        <v>1800</v>
      </c>
    </row>
    <row r="852" spans="2:13" x14ac:dyDescent="0.2">
      <c r="B852" s="107">
        <f t="shared" si="14"/>
        <v>843</v>
      </c>
      <c r="C852" s="108">
        <v>43739</v>
      </c>
      <c r="D852" s="114" t="s">
        <v>1080</v>
      </c>
      <c r="E852" s="118">
        <v>43739</v>
      </c>
      <c r="F852" s="116" t="s">
        <v>419</v>
      </c>
      <c r="G852" s="119">
        <v>210</v>
      </c>
      <c r="H852" s="119">
        <v>12.5</v>
      </c>
      <c r="I852" s="119">
        <v>0</v>
      </c>
      <c r="J852" s="119">
        <v>27.5</v>
      </c>
      <c r="K852" s="119">
        <f>SUM(tbAba02[[#This Row],[Liquido]:[INSS PREST]])</f>
        <v>250</v>
      </c>
      <c r="L852" s="119">
        <v>50</v>
      </c>
      <c r="M852" s="119">
        <f>tbAba02[[#This Row],[BRUTO]]+tbAba02[[#This Row],[INSS PATR]]</f>
        <v>300</v>
      </c>
    </row>
    <row r="853" spans="2:13" x14ac:dyDescent="0.2">
      <c r="B853" s="107">
        <f t="shared" si="14"/>
        <v>844</v>
      </c>
      <c r="C853" s="108">
        <v>43739</v>
      </c>
      <c r="D853" s="114" t="s">
        <v>1064</v>
      </c>
      <c r="E853" s="118">
        <v>43739</v>
      </c>
      <c r="F853" s="116" t="s">
        <v>984</v>
      </c>
      <c r="G853" s="119">
        <v>630</v>
      </c>
      <c r="H853" s="119">
        <v>37.5</v>
      </c>
      <c r="I853" s="119">
        <v>0</v>
      </c>
      <c r="J853" s="119">
        <v>82.5</v>
      </c>
      <c r="K853" s="119">
        <f>SUM(tbAba02[[#This Row],[Liquido]:[INSS PREST]])</f>
        <v>750</v>
      </c>
      <c r="L853" s="119">
        <v>150</v>
      </c>
      <c r="M853" s="119">
        <f>tbAba02[[#This Row],[BRUTO]]+tbAba02[[#This Row],[INSS PATR]]</f>
        <v>900</v>
      </c>
    </row>
    <row r="854" spans="2:13" x14ac:dyDescent="0.2">
      <c r="B854" s="107">
        <f t="shared" si="14"/>
        <v>845</v>
      </c>
      <c r="C854" s="108">
        <v>43739</v>
      </c>
      <c r="D854" s="114" t="s">
        <v>1072</v>
      </c>
      <c r="E854" s="118">
        <v>43739</v>
      </c>
      <c r="F854" s="116" t="s">
        <v>190</v>
      </c>
      <c r="G854" s="119">
        <v>1680</v>
      </c>
      <c r="H854" s="119">
        <v>100</v>
      </c>
      <c r="I854" s="119">
        <v>0</v>
      </c>
      <c r="J854" s="119">
        <v>220</v>
      </c>
      <c r="K854" s="119">
        <f>SUM(tbAba02[[#This Row],[Liquido]:[INSS PREST]])</f>
        <v>2000</v>
      </c>
      <c r="L854" s="119">
        <v>400</v>
      </c>
      <c r="M854" s="119">
        <f>tbAba02[[#This Row],[BRUTO]]+tbAba02[[#This Row],[INSS PATR]]</f>
        <v>2400</v>
      </c>
    </row>
    <row r="855" spans="2:13" x14ac:dyDescent="0.2">
      <c r="B855" s="107">
        <f t="shared" si="14"/>
        <v>846</v>
      </c>
      <c r="C855" s="108">
        <v>43739</v>
      </c>
      <c r="D855" s="114" t="s">
        <v>1080</v>
      </c>
      <c r="E855" s="118">
        <v>43739</v>
      </c>
      <c r="F855" s="116" t="s">
        <v>985</v>
      </c>
      <c r="G855" s="119">
        <v>210</v>
      </c>
      <c r="H855" s="119">
        <v>12.5</v>
      </c>
      <c r="I855" s="119">
        <v>0</v>
      </c>
      <c r="J855" s="119">
        <v>27.5</v>
      </c>
      <c r="K855" s="119">
        <f>SUM(tbAba02[[#This Row],[Liquido]:[INSS PREST]])</f>
        <v>250</v>
      </c>
      <c r="L855" s="119">
        <v>50</v>
      </c>
      <c r="M855" s="119">
        <f>tbAba02[[#This Row],[BRUTO]]+tbAba02[[#This Row],[INSS PATR]]</f>
        <v>300</v>
      </c>
    </row>
    <row r="856" spans="2:13" x14ac:dyDescent="0.2">
      <c r="B856" s="107">
        <f t="shared" si="14"/>
        <v>847</v>
      </c>
      <c r="C856" s="108">
        <v>43739</v>
      </c>
      <c r="D856" s="114" t="s">
        <v>1082</v>
      </c>
      <c r="E856" s="118">
        <v>43739</v>
      </c>
      <c r="F856" s="116" t="s">
        <v>688</v>
      </c>
      <c r="G856" s="119">
        <v>171.36</v>
      </c>
      <c r="H856" s="119">
        <v>10.199999999999999</v>
      </c>
      <c r="I856" s="119">
        <v>0</v>
      </c>
      <c r="J856" s="119">
        <v>22.44</v>
      </c>
      <c r="K856" s="119">
        <f>SUM(tbAba02[[#This Row],[Liquido]:[INSS PREST]])</f>
        <v>204</v>
      </c>
      <c r="L856" s="119">
        <v>40.799999999999997</v>
      </c>
      <c r="M856" s="119">
        <f>tbAba02[[#This Row],[BRUTO]]+tbAba02[[#This Row],[INSS PATR]]</f>
        <v>244.8</v>
      </c>
    </row>
    <row r="857" spans="2:13" x14ac:dyDescent="0.2">
      <c r="B857" s="107">
        <f t="shared" si="14"/>
        <v>848</v>
      </c>
      <c r="C857" s="108">
        <v>43739</v>
      </c>
      <c r="D857" s="114" t="s">
        <v>1082</v>
      </c>
      <c r="E857" s="118">
        <v>43739</v>
      </c>
      <c r="F857" s="116" t="s">
        <v>671</v>
      </c>
      <c r="G857" s="119">
        <v>171.36</v>
      </c>
      <c r="H857" s="119">
        <v>10.199999999999999</v>
      </c>
      <c r="I857" s="119">
        <v>0</v>
      </c>
      <c r="J857" s="119">
        <v>22.44</v>
      </c>
      <c r="K857" s="119">
        <f>SUM(tbAba02[[#This Row],[Liquido]:[INSS PREST]])</f>
        <v>204</v>
      </c>
      <c r="L857" s="119">
        <v>40.799999999999997</v>
      </c>
      <c r="M857" s="119">
        <f>tbAba02[[#This Row],[BRUTO]]+tbAba02[[#This Row],[INSS PATR]]</f>
        <v>244.8</v>
      </c>
    </row>
    <row r="858" spans="2:13" x14ac:dyDescent="0.2">
      <c r="B858" s="107">
        <f t="shared" si="14"/>
        <v>849</v>
      </c>
      <c r="C858" s="108">
        <v>43739</v>
      </c>
      <c r="D858" s="114" t="s">
        <v>1064</v>
      </c>
      <c r="E858" s="118">
        <v>43739</v>
      </c>
      <c r="F858" s="116" t="s">
        <v>986</v>
      </c>
      <c r="G858" s="119">
        <v>1260</v>
      </c>
      <c r="H858" s="119">
        <v>75</v>
      </c>
      <c r="I858" s="119">
        <v>0</v>
      </c>
      <c r="J858" s="119">
        <v>165</v>
      </c>
      <c r="K858" s="119">
        <f>SUM(tbAba02[[#This Row],[Liquido]:[INSS PREST]])</f>
        <v>1500</v>
      </c>
      <c r="L858" s="119">
        <v>300</v>
      </c>
      <c r="M858" s="119">
        <f>tbAba02[[#This Row],[BRUTO]]+tbAba02[[#This Row],[INSS PATR]]</f>
        <v>1800</v>
      </c>
    </row>
    <row r="859" spans="2:13" x14ac:dyDescent="0.2">
      <c r="B859" s="107">
        <f t="shared" si="14"/>
        <v>850</v>
      </c>
      <c r="C859" s="108">
        <v>43739</v>
      </c>
      <c r="D859" s="114" t="s">
        <v>1078</v>
      </c>
      <c r="E859" s="118">
        <v>43739</v>
      </c>
      <c r="F859" s="116" t="s">
        <v>524</v>
      </c>
      <c r="G859" s="119">
        <v>85.68</v>
      </c>
      <c r="H859" s="119">
        <v>5.0999999999999996</v>
      </c>
      <c r="I859" s="119">
        <v>0</v>
      </c>
      <c r="J859" s="119">
        <v>11.22</v>
      </c>
      <c r="K859" s="119">
        <f>SUM(tbAba02[[#This Row],[Liquido]:[INSS PREST]])</f>
        <v>102</v>
      </c>
      <c r="L859" s="119">
        <v>20.399999999999999</v>
      </c>
      <c r="M859" s="119">
        <f>tbAba02[[#This Row],[BRUTO]]+tbAba02[[#This Row],[INSS PATR]]</f>
        <v>122.4</v>
      </c>
    </row>
    <row r="860" spans="2:13" x14ac:dyDescent="0.2">
      <c r="B860" s="107">
        <f t="shared" si="14"/>
        <v>851</v>
      </c>
      <c r="C860" s="108">
        <v>43739</v>
      </c>
      <c r="D860" s="114" t="s">
        <v>1066</v>
      </c>
      <c r="E860" s="118">
        <v>43739</v>
      </c>
      <c r="F860" s="116" t="s">
        <v>185</v>
      </c>
      <c r="G860" s="119">
        <v>1008</v>
      </c>
      <c r="H860" s="119">
        <v>60</v>
      </c>
      <c r="I860" s="119">
        <v>0</v>
      </c>
      <c r="J860" s="119">
        <v>132</v>
      </c>
      <c r="K860" s="119">
        <f>SUM(tbAba02[[#This Row],[Liquido]:[INSS PREST]])</f>
        <v>1200</v>
      </c>
      <c r="L860" s="119">
        <v>240</v>
      </c>
      <c r="M860" s="119">
        <f>tbAba02[[#This Row],[BRUTO]]+tbAba02[[#This Row],[INSS PATR]]</f>
        <v>1440</v>
      </c>
    </row>
    <row r="861" spans="2:13" x14ac:dyDescent="0.2">
      <c r="B861" s="107">
        <f t="shared" si="14"/>
        <v>852</v>
      </c>
      <c r="C861" s="108">
        <v>43745</v>
      </c>
      <c r="D861" s="114" t="s">
        <v>1065</v>
      </c>
      <c r="E861" s="118">
        <v>43745</v>
      </c>
      <c r="F861" s="116" t="s">
        <v>987</v>
      </c>
      <c r="G861" s="119">
        <v>504</v>
      </c>
      <c r="H861" s="119">
        <v>30</v>
      </c>
      <c r="I861" s="119">
        <v>0</v>
      </c>
      <c r="J861" s="119">
        <v>66</v>
      </c>
      <c r="K861" s="119">
        <f>SUM(tbAba02[[#This Row],[Liquido]:[INSS PREST]])</f>
        <v>600</v>
      </c>
      <c r="L861" s="119">
        <v>120</v>
      </c>
      <c r="M861" s="119">
        <f>tbAba02[[#This Row],[BRUTO]]+tbAba02[[#This Row],[INSS PATR]]</f>
        <v>720</v>
      </c>
    </row>
    <row r="862" spans="2:13" x14ac:dyDescent="0.2">
      <c r="B862" s="107">
        <f t="shared" si="14"/>
        <v>853</v>
      </c>
      <c r="C862" s="108">
        <v>43753</v>
      </c>
      <c r="D862" s="114" t="s">
        <v>1075</v>
      </c>
      <c r="E862" s="118">
        <v>43753</v>
      </c>
      <c r="F862" s="116" t="s">
        <v>988</v>
      </c>
      <c r="G862" s="119">
        <v>630</v>
      </c>
      <c r="H862" s="119">
        <v>37.5</v>
      </c>
      <c r="I862" s="119">
        <v>0</v>
      </c>
      <c r="J862" s="119">
        <v>82.5</v>
      </c>
      <c r="K862" s="119">
        <f>SUM(tbAba02[[#This Row],[Liquido]:[INSS PREST]])</f>
        <v>750</v>
      </c>
      <c r="L862" s="119">
        <v>150</v>
      </c>
      <c r="M862" s="119">
        <f>tbAba02[[#This Row],[BRUTO]]+tbAba02[[#This Row],[INSS PATR]]</f>
        <v>900</v>
      </c>
    </row>
    <row r="863" spans="2:13" x14ac:dyDescent="0.2">
      <c r="B863" s="107">
        <f t="shared" si="14"/>
        <v>854</v>
      </c>
      <c r="C863" s="108">
        <v>43753</v>
      </c>
      <c r="D863" s="114" t="s">
        <v>1077</v>
      </c>
      <c r="E863" s="118">
        <v>43753</v>
      </c>
      <c r="F863" s="116" t="s">
        <v>989</v>
      </c>
      <c r="G863" s="119">
        <v>201.6</v>
      </c>
      <c r="H863" s="119">
        <v>12</v>
      </c>
      <c r="I863" s="119">
        <v>0</v>
      </c>
      <c r="J863" s="119">
        <v>26.4</v>
      </c>
      <c r="K863" s="119">
        <f>SUM(tbAba02[[#This Row],[Liquido]:[INSS PREST]])</f>
        <v>240</v>
      </c>
      <c r="L863" s="119">
        <v>48</v>
      </c>
      <c r="M863" s="119">
        <f>tbAba02[[#This Row],[BRUTO]]+tbAba02[[#This Row],[INSS PATR]]</f>
        <v>288</v>
      </c>
    </row>
    <row r="864" spans="2:13" x14ac:dyDescent="0.2">
      <c r="B864" s="107">
        <f t="shared" si="14"/>
        <v>855</v>
      </c>
      <c r="C864" s="108">
        <v>43753</v>
      </c>
      <c r="D864" s="114" t="s">
        <v>1082</v>
      </c>
      <c r="E864" s="118">
        <v>43753</v>
      </c>
      <c r="F864" s="116" t="s">
        <v>524</v>
      </c>
      <c r="G864" s="119">
        <v>171.36</v>
      </c>
      <c r="H864" s="119">
        <v>10.199999999999999</v>
      </c>
      <c r="I864" s="119">
        <v>0</v>
      </c>
      <c r="J864" s="119">
        <v>22.44</v>
      </c>
      <c r="K864" s="119">
        <f>SUM(tbAba02[[#This Row],[Liquido]:[INSS PREST]])</f>
        <v>204</v>
      </c>
      <c r="L864" s="119">
        <v>40.799999999999997</v>
      </c>
      <c r="M864" s="119">
        <f>tbAba02[[#This Row],[BRUTO]]+tbAba02[[#This Row],[INSS PATR]]</f>
        <v>244.8</v>
      </c>
    </row>
    <row r="865" spans="2:13" x14ac:dyDescent="0.2">
      <c r="B865" s="107">
        <f t="shared" si="14"/>
        <v>856</v>
      </c>
      <c r="C865" s="108">
        <v>43753</v>
      </c>
      <c r="D865" s="114" t="s">
        <v>1077</v>
      </c>
      <c r="E865" s="118">
        <v>43753</v>
      </c>
      <c r="F865" s="116" t="s">
        <v>990</v>
      </c>
      <c r="G865" s="119">
        <v>201.6</v>
      </c>
      <c r="H865" s="119">
        <v>12</v>
      </c>
      <c r="I865" s="119">
        <v>0</v>
      </c>
      <c r="J865" s="119">
        <v>26.4</v>
      </c>
      <c r="K865" s="119">
        <f>SUM(tbAba02[[#This Row],[Liquido]:[INSS PREST]])</f>
        <v>240</v>
      </c>
      <c r="L865" s="119">
        <v>48</v>
      </c>
      <c r="M865" s="119">
        <f>tbAba02[[#This Row],[BRUTO]]+tbAba02[[#This Row],[INSS PATR]]</f>
        <v>288</v>
      </c>
    </row>
    <row r="866" spans="2:13" x14ac:dyDescent="0.2">
      <c r="B866" s="107">
        <f t="shared" si="14"/>
        <v>857</v>
      </c>
      <c r="C866" s="108">
        <v>43753</v>
      </c>
      <c r="D866" s="114" t="s">
        <v>1077</v>
      </c>
      <c r="E866" s="118">
        <v>43753</v>
      </c>
      <c r="F866" s="116" t="s">
        <v>991</v>
      </c>
      <c r="G866" s="119">
        <v>100.8</v>
      </c>
      <c r="H866" s="119">
        <v>6</v>
      </c>
      <c r="I866" s="119">
        <v>0</v>
      </c>
      <c r="J866" s="119">
        <v>13.2</v>
      </c>
      <c r="K866" s="119">
        <f>SUM(tbAba02[[#This Row],[Liquido]:[INSS PREST]])</f>
        <v>120</v>
      </c>
      <c r="L866" s="119">
        <v>24</v>
      </c>
      <c r="M866" s="119">
        <f>tbAba02[[#This Row],[BRUTO]]+tbAba02[[#This Row],[INSS PATR]]</f>
        <v>144</v>
      </c>
    </row>
    <row r="867" spans="2:13" x14ac:dyDescent="0.2">
      <c r="B867" s="107">
        <f t="shared" si="14"/>
        <v>858</v>
      </c>
      <c r="C867" s="108">
        <v>43753</v>
      </c>
      <c r="D867" s="114" t="s">
        <v>1063</v>
      </c>
      <c r="E867" s="118">
        <v>43753</v>
      </c>
      <c r="F867" s="116" t="s">
        <v>191</v>
      </c>
      <c r="G867" s="119">
        <v>840</v>
      </c>
      <c r="H867" s="119">
        <v>50</v>
      </c>
      <c r="I867" s="119">
        <v>0</v>
      </c>
      <c r="J867" s="119">
        <v>110</v>
      </c>
      <c r="K867" s="119">
        <f>SUM(tbAba02[[#This Row],[Liquido]:[INSS PREST]])</f>
        <v>1000</v>
      </c>
      <c r="L867" s="119">
        <v>200</v>
      </c>
      <c r="M867" s="119">
        <f>tbAba02[[#This Row],[BRUTO]]+tbAba02[[#This Row],[INSS PATR]]</f>
        <v>1200</v>
      </c>
    </row>
    <row r="868" spans="2:13" x14ac:dyDescent="0.2">
      <c r="B868" s="107">
        <f t="shared" si="14"/>
        <v>859</v>
      </c>
      <c r="C868" s="108">
        <v>43753</v>
      </c>
      <c r="D868" s="114" t="s">
        <v>1075</v>
      </c>
      <c r="E868" s="118">
        <v>43753</v>
      </c>
      <c r="F868" s="116" t="s">
        <v>992</v>
      </c>
      <c r="G868" s="119">
        <v>630</v>
      </c>
      <c r="H868" s="119">
        <v>37.5</v>
      </c>
      <c r="I868" s="119">
        <v>0</v>
      </c>
      <c r="J868" s="119">
        <v>82.5</v>
      </c>
      <c r="K868" s="119">
        <f>SUM(tbAba02[[#This Row],[Liquido]:[INSS PREST]])</f>
        <v>750</v>
      </c>
      <c r="L868" s="119">
        <v>150</v>
      </c>
      <c r="M868" s="119">
        <f>tbAba02[[#This Row],[BRUTO]]+tbAba02[[#This Row],[INSS PATR]]</f>
        <v>900</v>
      </c>
    </row>
    <row r="869" spans="2:13" x14ac:dyDescent="0.2">
      <c r="B869" s="107">
        <f t="shared" si="14"/>
        <v>860</v>
      </c>
      <c r="C869" s="108">
        <v>43753</v>
      </c>
      <c r="D869" s="114" t="s">
        <v>1074</v>
      </c>
      <c r="E869" s="118">
        <v>43753</v>
      </c>
      <c r="F869" s="116" t="s">
        <v>192</v>
      </c>
      <c r="G869" s="119">
        <v>1680</v>
      </c>
      <c r="H869" s="119">
        <v>100</v>
      </c>
      <c r="I869" s="119">
        <v>0</v>
      </c>
      <c r="J869" s="119">
        <v>220</v>
      </c>
      <c r="K869" s="119">
        <f>SUM(tbAba02[[#This Row],[Liquido]:[INSS PREST]])</f>
        <v>2000</v>
      </c>
      <c r="L869" s="119">
        <v>400</v>
      </c>
      <c r="M869" s="119">
        <f>tbAba02[[#This Row],[BRUTO]]+tbAba02[[#This Row],[INSS PATR]]</f>
        <v>2400</v>
      </c>
    </row>
    <row r="870" spans="2:13" x14ac:dyDescent="0.2">
      <c r="B870" s="107">
        <f t="shared" si="14"/>
        <v>861</v>
      </c>
      <c r="C870" s="108">
        <v>43753</v>
      </c>
      <c r="D870" s="114" t="s">
        <v>1076</v>
      </c>
      <c r="E870" s="118">
        <v>43753</v>
      </c>
      <c r="F870" s="116" t="s">
        <v>834</v>
      </c>
      <c r="G870" s="119">
        <v>1008</v>
      </c>
      <c r="H870" s="119">
        <v>60</v>
      </c>
      <c r="I870" s="119">
        <v>0</v>
      </c>
      <c r="J870" s="119">
        <v>132</v>
      </c>
      <c r="K870" s="119">
        <f>SUM(tbAba02[[#This Row],[Liquido]:[INSS PREST]])</f>
        <v>1200</v>
      </c>
      <c r="L870" s="119">
        <v>240</v>
      </c>
      <c r="M870" s="119">
        <f>tbAba02[[#This Row],[BRUTO]]+tbAba02[[#This Row],[INSS PATR]]</f>
        <v>1440</v>
      </c>
    </row>
    <row r="871" spans="2:13" x14ac:dyDescent="0.2">
      <c r="B871" s="107">
        <f t="shared" si="14"/>
        <v>862</v>
      </c>
      <c r="C871" s="108">
        <v>43753</v>
      </c>
      <c r="D871" s="114" t="s">
        <v>1076</v>
      </c>
      <c r="E871" s="118">
        <v>43753</v>
      </c>
      <c r="F871" s="116" t="s">
        <v>993</v>
      </c>
      <c r="G871" s="119">
        <v>1008</v>
      </c>
      <c r="H871" s="119">
        <v>60</v>
      </c>
      <c r="I871" s="119">
        <v>0</v>
      </c>
      <c r="J871" s="119">
        <v>132</v>
      </c>
      <c r="K871" s="119">
        <f>SUM(tbAba02[[#This Row],[Liquido]:[INSS PREST]])</f>
        <v>1200</v>
      </c>
      <c r="L871" s="119">
        <v>240</v>
      </c>
      <c r="M871" s="119">
        <f>tbAba02[[#This Row],[BRUTO]]+tbAba02[[#This Row],[INSS PATR]]</f>
        <v>1440</v>
      </c>
    </row>
    <row r="872" spans="2:13" x14ac:dyDescent="0.2">
      <c r="B872" s="107">
        <f t="shared" si="14"/>
        <v>863</v>
      </c>
      <c r="C872" s="108">
        <v>43753</v>
      </c>
      <c r="D872" s="114" t="s">
        <v>1076</v>
      </c>
      <c r="E872" s="118">
        <v>43753</v>
      </c>
      <c r="F872" s="116" t="s">
        <v>994</v>
      </c>
      <c r="G872" s="119">
        <v>1008</v>
      </c>
      <c r="H872" s="119">
        <v>60</v>
      </c>
      <c r="I872" s="119">
        <v>0</v>
      </c>
      <c r="J872" s="119">
        <v>132</v>
      </c>
      <c r="K872" s="119">
        <f>SUM(tbAba02[[#This Row],[Liquido]:[INSS PREST]])</f>
        <v>1200</v>
      </c>
      <c r="L872" s="119">
        <v>240</v>
      </c>
      <c r="M872" s="119">
        <f>tbAba02[[#This Row],[BRUTO]]+tbAba02[[#This Row],[INSS PATR]]</f>
        <v>1440</v>
      </c>
    </row>
    <row r="873" spans="2:13" x14ac:dyDescent="0.2">
      <c r="B873" s="107">
        <f t="shared" si="14"/>
        <v>864</v>
      </c>
      <c r="C873" s="108">
        <v>43756</v>
      </c>
      <c r="D873" s="114" t="s">
        <v>1076</v>
      </c>
      <c r="E873" s="118">
        <v>43756</v>
      </c>
      <c r="F873" s="116" t="s">
        <v>995</v>
      </c>
      <c r="G873" s="119">
        <v>1008</v>
      </c>
      <c r="H873" s="119">
        <v>60</v>
      </c>
      <c r="I873" s="119">
        <v>0</v>
      </c>
      <c r="J873" s="119">
        <v>132</v>
      </c>
      <c r="K873" s="119">
        <f>SUM(tbAba02[[#This Row],[Liquido]:[INSS PREST]])</f>
        <v>1200</v>
      </c>
      <c r="L873" s="119">
        <v>240</v>
      </c>
      <c r="M873" s="119">
        <f>tbAba02[[#This Row],[BRUTO]]+tbAba02[[#This Row],[INSS PATR]]</f>
        <v>1440</v>
      </c>
    </row>
    <row r="874" spans="2:13" x14ac:dyDescent="0.2">
      <c r="B874" s="107">
        <f t="shared" si="14"/>
        <v>865</v>
      </c>
      <c r="C874" s="108">
        <v>43770</v>
      </c>
      <c r="D874" s="114" t="s">
        <v>1047</v>
      </c>
      <c r="E874" s="118">
        <v>43770</v>
      </c>
      <c r="F874" s="116" t="s">
        <v>183</v>
      </c>
      <c r="G874" s="119">
        <v>4579.55</v>
      </c>
      <c r="H874" s="119">
        <v>0</v>
      </c>
      <c r="I874" s="119">
        <v>537.95000000000005</v>
      </c>
      <c r="J874" s="119">
        <v>632.5</v>
      </c>
      <c r="K874" s="119">
        <f>SUM(tbAba02[[#This Row],[Liquido]:[INSS PREST]])</f>
        <v>5750</v>
      </c>
      <c r="L874" s="119">
        <v>1150</v>
      </c>
      <c r="M874" s="119">
        <f>tbAba02[[#This Row],[BRUTO]]+tbAba02[[#This Row],[INSS PATR]]</f>
        <v>6900</v>
      </c>
    </row>
    <row r="875" spans="2:13" x14ac:dyDescent="0.2">
      <c r="B875" s="107">
        <f t="shared" si="14"/>
        <v>866</v>
      </c>
      <c r="C875" s="108">
        <v>43770</v>
      </c>
      <c r="D875" s="114" t="s">
        <v>1048</v>
      </c>
      <c r="E875" s="118">
        <v>43770</v>
      </c>
      <c r="F875" s="116" t="s">
        <v>164</v>
      </c>
      <c r="G875" s="119">
        <v>2640.99</v>
      </c>
      <c r="H875" s="119">
        <v>0</v>
      </c>
      <c r="I875" s="119">
        <v>29.01</v>
      </c>
      <c r="J875" s="119">
        <v>330</v>
      </c>
      <c r="K875" s="119">
        <f>SUM(tbAba02[[#This Row],[Liquido]:[INSS PREST]])</f>
        <v>3000</v>
      </c>
      <c r="L875" s="119">
        <v>600</v>
      </c>
      <c r="M875" s="119">
        <f>tbAba02[[#This Row],[BRUTO]]+tbAba02[[#This Row],[INSS PATR]]</f>
        <v>3600</v>
      </c>
    </row>
    <row r="876" spans="2:13" x14ac:dyDescent="0.2">
      <c r="B876" s="107">
        <f t="shared" si="14"/>
        <v>867</v>
      </c>
      <c r="C876" s="108">
        <v>43770</v>
      </c>
      <c r="D876" s="114" t="s">
        <v>1050</v>
      </c>
      <c r="E876" s="118">
        <v>43770</v>
      </c>
      <c r="F876" s="116" t="s">
        <v>179</v>
      </c>
      <c r="G876" s="119">
        <v>1260</v>
      </c>
      <c r="H876" s="119">
        <v>75</v>
      </c>
      <c r="I876" s="119">
        <v>0</v>
      </c>
      <c r="J876" s="119">
        <v>165</v>
      </c>
      <c r="K876" s="119">
        <f>SUM(tbAba02[[#This Row],[Liquido]:[INSS PREST]])</f>
        <v>1500</v>
      </c>
      <c r="L876" s="119">
        <v>300</v>
      </c>
      <c r="M876" s="119">
        <f>tbAba02[[#This Row],[BRUTO]]+tbAba02[[#This Row],[INSS PATR]]</f>
        <v>1800</v>
      </c>
    </row>
    <row r="877" spans="2:13" x14ac:dyDescent="0.2">
      <c r="B877" s="107">
        <f t="shared" si="14"/>
        <v>868</v>
      </c>
      <c r="C877" s="108">
        <v>43770</v>
      </c>
      <c r="D877" s="114" t="s">
        <v>1050</v>
      </c>
      <c r="E877" s="118">
        <v>43770</v>
      </c>
      <c r="F877" s="116" t="s">
        <v>170</v>
      </c>
      <c r="G877" s="119">
        <v>1260</v>
      </c>
      <c r="H877" s="119">
        <v>75</v>
      </c>
      <c r="I877" s="119">
        <v>0</v>
      </c>
      <c r="J877" s="119">
        <v>165</v>
      </c>
      <c r="K877" s="119">
        <f>SUM(tbAba02[[#This Row],[Liquido]:[INSS PREST]])</f>
        <v>1500</v>
      </c>
      <c r="L877" s="119">
        <v>300</v>
      </c>
      <c r="M877" s="119">
        <f>tbAba02[[#This Row],[BRUTO]]+tbAba02[[#This Row],[INSS PATR]]</f>
        <v>1800</v>
      </c>
    </row>
    <row r="878" spans="2:13" x14ac:dyDescent="0.2">
      <c r="B878" s="107">
        <f t="shared" si="14"/>
        <v>869</v>
      </c>
      <c r="C878" s="108">
        <v>43770</v>
      </c>
      <c r="D878" s="114" t="s">
        <v>1050</v>
      </c>
      <c r="E878" s="118">
        <v>43770</v>
      </c>
      <c r="F878" s="116" t="s">
        <v>161</v>
      </c>
      <c r="G878" s="119">
        <v>1260</v>
      </c>
      <c r="H878" s="119">
        <v>75</v>
      </c>
      <c r="I878" s="119">
        <v>0</v>
      </c>
      <c r="J878" s="119">
        <v>165</v>
      </c>
      <c r="K878" s="119">
        <f>SUM(tbAba02[[#This Row],[Liquido]:[INSS PREST]])</f>
        <v>1500</v>
      </c>
      <c r="L878" s="119">
        <v>300</v>
      </c>
      <c r="M878" s="119">
        <f>tbAba02[[#This Row],[BRUTO]]+tbAba02[[#This Row],[INSS PATR]]</f>
        <v>1800</v>
      </c>
    </row>
    <row r="879" spans="2:13" x14ac:dyDescent="0.2">
      <c r="B879" s="107">
        <f t="shared" si="14"/>
        <v>870</v>
      </c>
      <c r="C879" s="108">
        <v>43770</v>
      </c>
      <c r="D879" s="114" t="s">
        <v>1051</v>
      </c>
      <c r="E879" s="118">
        <v>43770</v>
      </c>
      <c r="F879" s="116" t="s">
        <v>963</v>
      </c>
      <c r="G879" s="119">
        <v>2505.21</v>
      </c>
      <c r="H879" s="119">
        <v>150</v>
      </c>
      <c r="I879" s="119">
        <v>14.79</v>
      </c>
      <c r="J879" s="119">
        <v>330</v>
      </c>
      <c r="K879" s="119">
        <f>SUM(tbAba02[[#This Row],[Liquido]:[INSS PREST]])</f>
        <v>3000</v>
      </c>
      <c r="L879" s="119">
        <v>600</v>
      </c>
      <c r="M879" s="119">
        <f>tbAba02[[#This Row],[BRUTO]]+tbAba02[[#This Row],[INSS PATR]]</f>
        <v>3600</v>
      </c>
    </row>
    <row r="880" spans="2:13" x14ac:dyDescent="0.2">
      <c r="B880" s="107">
        <f t="shared" si="14"/>
        <v>871</v>
      </c>
      <c r="C880" s="108">
        <v>43770</v>
      </c>
      <c r="D880" s="114" t="s">
        <v>1072</v>
      </c>
      <c r="E880" s="118">
        <v>43770</v>
      </c>
      <c r="F880" s="116" t="s">
        <v>962</v>
      </c>
      <c r="G880" s="119">
        <v>1680</v>
      </c>
      <c r="H880" s="119">
        <v>100</v>
      </c>
      <c r="I880" s="119">
        <v>0</v>
      </c>
      <c r="J880" s="119">
        <v>220</v>
      </c>
      <c r="K880" s="119">
        <f>SUM(tbAba02[[#This Row],[Liquido]:[INSS PREST]])</f>
        <v>2000</v>
      </c>
      <c r="L880" s="119">
        <v>400</v>
      </c>
      <c r="M880" s="119">
        <f>tbAba02[[#This Row],[BRUTO]]+tbAba02[[#This Row],[INSS PATR]]</f>
        <v>2400</v>
      </c>
    </row>
    <row r="881" spans="2:13" x14ac:dyDescent="0.2">
      <c r="B881" s="107">
        <f t="shared" si="14"/>
        <v>872</v>
      </c>
      <c r="C881" s="108">
        <v>43770</v>
      </c>
      <c r="D881" s="114" t="s">
        <v>1072</v>
      </c>
      <c r="E881" s="118">
        <v>43770</v>
      </c>
      <c r="F881" s="116" t="s">
        <v>935</v>
      </c>
      <c r="G881" s="119">
        <v>1680</v>
      </c>
      <c r="H881" s="119">
        <v>100</v>
      </c>
      <c r="I881" s="119">
        <v>0</v>
      </c>
      <c r="J881" s="119">
        <v>220</v>
      </c>
      <c r="K881" s="119">
        <f>SUM(tbAba02[[#This Row],[Liquido]:[INSS PREST]])</f>
        <v>2000</v>
      </c>
      <c r="L881" s="119">
        <v>400</v>
      </c>
      <c r="M881" s="119">
        <f>tbAba02[[#This Row],[BRUTO]]+tbAba02[[#This Row],[INSS PATR]]</f>
        <v>2400</v>
      </c>
    </row>
    <row r="882" spans="2:13" x14ac:dyDescent="0.2">
      <c r="B882" s="107">
        <f t="shared" si="14"/>
        <v>873</v>
      </c>
      <c r="C882" s="108">
        <v>43672</v>
      </c>
      <c r="D882" s="114" t="s">
        <v>1069</v>
      </c>
      <c r="E882" s="118">
        <v>43672</v>
      </c>
      <c r="F882" s="116" t="s">
        <v>958</v>
      </c>
      <c r="G882" s="119">
        <v>180</v>
      </c>
      <c r="H882" s="119">
        <v>0</v>
      </c>
      <c r="I882" s="119">
        <v>0</v>
      </c>
      <c r="J882" s="119">
        <v>0</v>
      </c>
      <c r="K882" s="119">
        <f>SUM(tbAba02[[#This Row],[Liquido]:[INSS PREST]])</f>
        <v>180</v>
      </c>
      <c r="L882" s="119">
        <v>0</v>
      </c>
      <c r="M882" s="119">
        <f>tbAba02[[#This Row],[BRUTO]]+tbAba02[[#This Row],[INSS PATR]]</f>
        <v>180</v>
      </c>
    </row>
  </sheetData>
  <mergeCells count="9">
    <mergeCell ref="B6:M6"/>
    <mergeCell ref="B7:M7"/>
    <mergeCell ref="B8:F8"/>
    <mergeCell ref="B2:C2"/>
    <mergeCell ref="D2:M2"/>
    <mergeCell ref="B3:C3"/>
    <mergeCell ref="D3:M3"/>
    <mergeCell ref="B4:C4"/>
    <mergeCell ref="D4:M4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showGridLines="0" showRowColHeaders="0" workbookViewId="0"/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10.85546875" style="10" bestFit="1" customWidth="1"/>
    <col min="5" max="5" width="13.28515625" style="10" bestFit="1" customWidth="1"/>
    <col min="6" max="6" width="10.5703125" style="10" bestFit="1" customWidth="1"/>
    <col min="7" max="7" width="10.5703125" style="10" customWidth="1"/>
    <col min="8" max="8" width="32.140625" style="10" bestFit="1" customWidth="1"/>
    <col min="9" max="9" width="15" style="10" bestFit="1" customWidth="1"/>
    <col min="10" max="10" width="8.5703125" style="10" bestFit="1" customWidth="1"/>
    <col min="11" max="16384" width="9.140625" style="10"/>
  </cols>
  <sheetData>
    <row r="2" spans="2:10" x14ac:dyDescent="0.2">
      <c r="B2" s="134" t="s">
        <v>35</v>
      </c>
      <c r="C2" s="134"/>
      <c r="D2" s="135" t="e">
        <f>CONCATENATE(contrato," - ",tipo_contrato)</f>
        <v>#NAME?</v>
      </c>
      <c r="E2" s="136"/>
      <c r="F2" s="136"/>
      <c r="G2" s="136"/>
      <c r="H2" s="136"/>
      <c r="I2" s="136"/>
      <c r="J2" s="137"/>
    </row>
    <row r="3" spans="2:10" x14ac:dyDescent="0.2">
      <c r="B3" s="134" t="s">
        <v>4</v>
      </c>
      <c r="C3" s="134"/>
      <c r="D3" s="190" t="e">
        <f>titulo</f>
        <v>#NAME?</v>
      </c>
      <c r="E3" s="191"/>
      <c r="F3" s="191"/>
      <c r="G3" s="191"/>
      <c r="H3" s="191"/>
      <c r="I3" s="191"/>
      <c r="J3" s="192"/>
    </row>
    <row r="4" spans="2:10" x14ac:dyDescent="0.2">
      <c r="B4" s="134" t="s">
        <v>9</v>
      </c>
      <c r="C4" s="134"/>
      <c r="D4" s="193" t="e">
        <f>coordenador</f>
        <v>#NAME?</v>
      </c>
      <c r="E4" s="194"/>
      <c r="F4" s="194"/>
      <c r="G4" s="194"/>
      <c r="H4" s="194"/>
      <c r="I4" s="194"/>
      <c r="J4" s="195"/>
    </row>
    <row r="5" spans="2:10" x14ac:dyDescent="0.2">
      <c r="B5" s="134" t="s">
        <v>5</v>
      </c>
      <c r="C5" s="134"/>
      <c r="D5" s="196" t="e">
        <f>CONCATENATE(TEXT(vigencia_inicial,"dd/mm/aaa")," - ",TEXT(vigencia_final,"dd/mm/aaa"))</f>
        <v>#NAME?</v>
      </c>
      <c r="E5" s="197"/>
      <c r="F5" s="197"/>
      <c r="G5" s="197"/>
      <c r="H5" s="197"/>
      <c r="I5" s="197"/>
      <c r="J5" s="198"/>
    </row>
    <row r="7" spans="2:10" x14ac:dyDescent="0.2">
      <c r="B7" s="185" t="s">
        <v>36</v>
      </c>
      <c r="C7" s="185"/>
      <c r="D7" s="185"/>
      <c r="E7" s="185"/>
      <c r="F7" s="185"/>
      <c r="G7" s="185"/>
      <c r="H7" s="185"/>
      <c r="I7" s="185"/>
      <c r="J7" s="185"/>
    </row>
    <row r="8" spans="2:10" ht="13.5" thickBot="1" x14ac:dyDescent="0.25">
      <c r="B8" s="186" t="s">
        <v>22</v>
      </c>
      <c r="C8" s="186"/>
      <c r="D8" s="186"/>
      <c r="E8" s="186"/>
      <c r="F8" s="186"/>
      <c r="G8" s="186"/>
      <c r="H8" s="186"/>
      <c r="I8" s="186"/>
      <c r="J8" s="186"/>
    </row>
    <row r="9" spans="2:10" ht="13.5" thickTop="1" x14ac:dyDescent="0.2">
      <c r="B9" s="199" t="s">
        <v>38</v>
      </c>
      <c r="C9" s="199"/>
      <c r="D9" s="199"/>
      <c r="E9" s="199"/>
      <c r="F9" s="199"/>
      <c r="G9" s="199"/>
      <c r="H9" s="199"/>
      <c r="I9" s="199"/>
      <c r="J9" s="5">
        <f>SUM(viagens[VALOR])</f>
        <v>0</v>
      </c>
    </row>
    <row r="10" spans="2:10" x14ac:dyDescent="0.2">
      <c r="B10" s="18" t="s">
        <v>39</v>
      </c>
      <c r="C10" s="18" t="s">
        <v>40</v>
      </c>
      <c r="D10" s="18" t="s">
        <v>51</v>
      </c>
      <c r="E10" s="18" t="s">
        <v>59</v>
      </c>
      <c r="F10" s="18" t="s">
        <v>60</v>
      </c>
      <c r="G10" s="18" t="s">
        <v>88</v>
      </c>
      <c r="H10" s="18" t="s">
        <v>41</v>
      </c>
      <c r="I10" s="18" t="s">
        <v>57</v>
      </c>
      <c r="J10" s="18" t="s">
        <v>42</v>
      </c>
    </row>
    <row r="11" spans="2:10" x14ac:dyDescent="0.2">
      <c r="B11" s="29">
        <v>1</v>
      </c>
      <c r="C11" s="30"/>
      <c r="D11" s="29"/>
      <c r="E11" s="22"/>
      <c r="F11" s="22"/>
      <c r="G11" s="22"/>
      <c r="H11" s="18"/>
      <c r="I11" s="18"/>
      <c r="J11" s="21"/>
    </row>
    <row r="12" spans="2:10" x14ac:dyDescent="0.2">
      <c r="B12" s="29"/>
      <c r="C12" s="30"/>
      <c r="D12" s="29"/>
      <c r="E12" s="22"/>
      <c r="F12" s="22"/>
      <c r="G12" s="22"/>
      <c r="H12" s="18"/>
      <c r="I12" s="18"/>
      <c r="J12" s="21"/>
    </row>
    <row r="13" spans="2:10" x14ac:dyDescent="0.2">
      <c r="B13" s="29"/>
      <c r="J13" s="28"/>
    </row>
    <row r="14" spans="2:10" x14ac:dyDescent="0.2">
      <c r="B14" s="29"/>
      <c r="C14" s="30"/>
      <c r="D14" s="29"/>
      <c r="E14" s="22"/>
      <c r="F14" s="22"/>
      <c r="G14" s="22"/>
      <c r="H14" s="18"/>
      <c r="I14" s="18"/>
      <c r="J14" s="21"/>
    </row>
  </sheetData>
  <mergeCells count="11">
    <mergeCell ref="B5:C5"/>
    <mergeCell ref="D5:J5"/>
    <mergeCell ref="B7:J7"/>
    <mergeCell ref="B8:J8"/>
    <mergeCell ref="B9:I9"/>
    <mergeCell ref="B2:C2"/>
    <mergeCell ref="D2:J2"/>
    <mergeCell ref="B3:C3"/>
    <mergeCell ref="D3:J3"/>
    <mergeCell ref="B4:C4"/>
    <mergeCell ref="D4:J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workbookViewId="0">
      <selection activeCell="D10" sqref="D10:D17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13.28515625" style="10" bestFit="1" customWidth="1"/>
    <col min="6" max="6" width="10.5703125" style="10" bestFit="1" customWidth="1"/>
    <col min="7" max="7" width="56.140625" style="10" bestFit="1" customWidth="1"/>
    <col min="8" max="8" width="15" style="10" bestFit="1" customWidth="1"/>
    <col min="9" max="9" width="8.5703125" style="10" bestFit="1" customWidth="1"/>
    <col min="10" max="16384" width="9.140625" style="10"/>
  </cols>
  <sheetData>
    <row r="1" spans="1:9" x14ac:dyDescent="0.2">
      <c r="A1" s="10">
        <v>3</v>
      </c>
    </row>
    <row r="2" spans="1:9" x14ac:dyDescent="0.2">
      <c r="B2" s="134" t="s">
        <v>4</v>
      </c>
      <c r="C2" s="134"/>
      <c r="D2" s="190" t="str">
        <f>Resumo!D5:K5</f>
        <v>CONCURSO PÚBLICO PARA PREENCHIMENTO DE VAGAS PARA CARGOS TÉCNICO-ADMINISTRATIVOS DA UFCA</v>
      </c>
      <c r="E2" s="191"/>
      <c r="F2" s="191">
        <f>Resumo!F5:L5</f>
        <v>0</v>
      </c>
      <c r="G2" s="191"/>
      <c r="H2" s="191">
        <f>Resumo!H5:L5</f>
        <v>0</v>
      </c>
      <c r="I2" s="192"/>
    </row>
    <row r="3" spans="1:9" x14ac:dyDescent="0.2">
      <c r="B3" s="134" t="s">
        <v>9</v>
      </c>
      <c r="C3" s="134"/>
      <c r="D3" s="193" t="str">
        <f>Resumo!D8:K8</f>
        <v>FRANCISCO DE ASSIS NOGUEIRA</v>
      </c>
      <c r="E3" s="194"/>
      <c r="F3" s="194">
        <f>Resumo!F8:L8</f>
        <v>0</v>
      </c>
      <c r="G3" s="194"/>
      <c r="H3" s="194">
        <f>Resumo!H8:L8</f>
        <v>0</v>
      </c>
      <c r="I3" s="195"/>
    </row>
    <row r="4" spans="1:9" x14ac:dyDescent="0.2">
      <c r="B4" s="134" t="s">
        <v>5</v>
      </c>
      <c r="C4" s="134"/>
      <c r="D4" s="196" t="str">
        <f>CONCATENATE(TEXT(Resumo!H6,"dd/mm/aaa")," - ",TEXT(Resumo!I6,"dd/mm/aaa"))</f>
        <v>08/05/2019 - 04/11/2019</v>
      </c>
      <c r="E4" s="197"/>
      <c r="F4" s="197" t="str">
        <f>CONCATENATE(TEXT(Resumo!K6,"dd/mm/aaa")," - ",TEXT(Resumo!L6,"dd/mm/aaa"))</f>
        <v>00/01/1900 - 00/01/1900</v>
      </c>
      <c r="G4" s="197"/>
      <c r="H4" s="197" t="e">
        <f>CONCATENATE(TEXT(Resumo!#REF!,"dd/mm/aaa")," - ",TEXT(Resumo!#REF!,"dd/mm/aaa"))</f>
        <v>#REF!</v>
      </c>
      <c r="I4" s="198"/>
    </row>
    <row r="6" spans="1:9" x14ac:dyDescent="0.2">
      <c r="B6" s="185" t="s">
        <v>36</v>
      </c>
      <c r="C6" s="185"/>
      <c r="D6" s="185"/>
      <c r="E6" s="185"/>
      <c r="F6" s="185"/>
      <c r="G6" s="185"/>
      <c r="H6" s="185"/>
      <c r="I6" s="185"/>
    </row>
    <row r="7" spans="1:9" ht="13.5" thickBot="1" x14ac:dyDescent="0.25">
      <c r="B7" s="186" t="str">
        <f>Resumo!C15</f>
        <v>CONSUMO</v>
      </c>
      <c r="C7" s="186"/>
      <c r="D7" s="186"/>
      <c r="E7" s="186"/>
      <c r="F7" s="186"/>
      <c r="G7" s="186"/>
      <c r="H7" s="186"/>
      <c r="I7" s="186"/>
    </row>
    <row r="8" spans="1:9" ht="13.5" thickTop="1" x14ac:dyDescent="0.2">
      <c r="B8" s="199" t="s">
        <v>38</v>
      </c>
      <c r="C8" s="199"/>
      <c r="D8" s="199"/>
      <c r="E8" s="199"/>
      <c r="F8" s="199"/>
      <c r="G8" s="199"/>
      <c r="H8" s="199"/>
      <c r="I8" s="5">
        <f>SUM(tbAba03[VALOR])</f>
        <v>6970.81</v>
      </c>
    </row>
    <row r="9" spans="1:9" x14ac:dyDescent="0.2">
      <c r="B9" s="18" t="s">
        <v>39</v>
      </c>
      <c r="C9" s="18" t="s">
        <v>40</v>
      </c>
      <c r="D9" s="18" t="s">
        <v>119</v>
      </c>
      <c r="E9" s="18" t="s">
        <v>120</v>
      </c>
      <c r="F9" s="18" t="s">
        <v>125</v>
      </c>
      <c r="G9" s="18" t="s">
        <v>121</v>
      </c>
      <c r="H9" s="18" t="s">
        <v>126</v>
      </c>
      <c r="I9" s="18" t="s">
        <v>42</v>
      </c>
    </row>
    <row r="10" spans="1:9" x14ac:dyDescent="0.2">
      <c r="B10" s="29">
        <f>IF(ISNUMBER(B9),B9+1,1)</f>
        <v>1</v>
      </c>
      <c r="C10" s="59">
        <v>43679</v>
      </c>
      <c r="D10" s="34">
        <v>1</v>
      </c>
      <c r="E10" s="62" t="s">
        <v>124</v>
      </c>
      <c r="F10" s="62">
        <v>6232</v>
      </c>
      <c r="G10" s="18" t="s">
        <v>197</v>
      </c>
      <c r="H10" s="18" t="s">
        <v>136</v>
      </c>
      <c r="I10" s="21">
        <v>3401</v>
      </c>
    </row>
    <row r="11" spans="1:9" x14ac:dyDescent="0.2">
      <c r="B11" s="29">
        <f t="shared" ref="B11:B17" si="0">IF(ISNUMBER(B10),B10+1,1)</f>
        <v>2</v>
      </c>
      <c r="C11" s="59">
        <v>43679</v>
      </c>
      <c r="D11" s="34">
        <v>1</v>
      </c>
      <c r="E11" s="62" t="s">
        <v>124</v>
      </c>
      <c r="F11" s="62">
        <v>7991</v>
      </c>
      <c r="G11" s="18" t="s">
        <v>198</v>
      </c>
      <c r="H11" s="18" t="s">
        <v>137</v>
      </c>
      <c r="I11" s="21">
        <v>878.76</v>
      </c>
    </row>
    <row r="12" spans="1:9" x14ac:dyDescent="0.2">
      <c r="B12" s="29">
        <f t="shared" si="0"/>
        <v>3</v>
      </c>
      <c r="C12" s="59">
        <v>43699</v>
      </c>
      <c r="D12" s="34">
        <v>1</v>
      </c>
      <c r="E12" s="62" t="s">
        <v>124</v>
      </c>
      <c r="F12" s="62">
        <v>261137</v>
      </c>
      <c r="G12" s="18" t="s">
        <v>199</v>
      </c>
      <c r="H12" s="18" t="s">
        <v>136</v>
      </c>
      <c r="I12" s="21">
        <v>747.18</v>
      </c>
    </row>
    <row r="13" spans="1:9" x14ac:dyDescent="0.2">
      <c r="B13" s="29">
        <f t="shared" si="0"/>
        <v>4</v>
      </c>
      <c r="C13" s="59">
        <v>43699</v>
      </c>
      <c r="D13" s="34">
        <v>1</v>
      </c>
      <c r="E13" s="62" t="s">
        <v>124</v>
      </c>
      <c r="F13" s="62">
        <v>261247</v>
      </c>
      <c r="G13" s="18" t="s">
        <v>199</v>
      </c>
      <c r="H13" s="18" t="s">
        <v>138</v>
      </c>
      <c r="I13" s="21">
        <v>349.16</v>
      </c>
    </row>
    <row r="14" spans="1:9" x14ac:dyDescent="0.2">
      <c r="B14" s="29">
        <f t="shared" si="0"/>
        <v>5</v>
      </c>
      <c r="C14" s="59">
        <v>43699</v>
      </c>
      <c r="D14" s="34">
        <v>1</v>
      </c>
      <c r="E14" s="62" t="s">
        <v>124</v>
      </c>
      <c r="F14" s="62">
        <v>23906</v>
      </c>
      <c r="G14" s="18" t="s">
        <v>200</v>
      </c>
      <c r="H14" s="18" t="s">
        <v>136</v>
      </c>
      <c r="I14" s="21">
        <v>513.83000000000004</v>
      </c>
    </row>
    <row r="15" spans="1:9" x14ac:dyDescent="0.2">
      <c r="B15" s="29">
        <f t="shared" si="0"/>
        <v>6</v>
      </c>
      <c r="C15" s="59">
        <v>43699</v>
      </c>
      <c r="D15" s="34">
        <v>1</v>
      </c>
      <c r="E15" s="62" t="s">
        <v>124</v>
      </c>
      <c r="F15" s="62">
        <v>23907</v>
      </c>
      <c r="G15" s="18" t="s">
        <v>200</v>
      </c>
      <c r="H15" s="18" t="s">
        <v>139</v>
      </c>
      <c r="I15" s="21">
        <v>136.04</v>
      </c>
    </row>
    <row r="16" spans="1:9" x14ac:dyDescent="0.2">
      <c r="B16" s="29">
        <f t="shared" si="0"/>
        <v>7</v>
      </c>
      <c r="C16" s="59">
        <v>43742</v>
      </c>
      <c r="D16" s="34">
        <v>1</v>
      </c>
      <c r="E16" s="62" t="s">
        <v>124</v>
      </c>
      <c r="F16" s="62">
        <v>630588</v>
      </c>
      <c r="G16" s="18" t="s">
        <v>201</v>
      </c>
      <c r="H16" s="18" t="s">
        <v>139</v>
      </c>
      <c r="I16" s="21">
        <v>834.54</v>
      </c>
    </row>
    <row r="17" spans="2:9" x14ac:dyDescent="0.2">
      <c r="B17" s="29">
        <f t="shared" si="0"/>
        <v>8</v>
      </c>
      <c r="C17" s="59">
        <v>43749</v>
      </c>
      <c r="D17" s="34">
        <v>1</v>
      </c>
      <c r="E17" s="62" t="s">
        <v>124</v>
      </c>
      <c r="F17" s="62"/>
      <c r="G17" s="18" t="s">
        <v>202</v>
      </c>
      <c r="H17" s="18" t="s">
        <v>140</v>
      </c>
      <c r="I17" s="21">
        <v>110.3</v>
      </c>
    </row>
  </sheetData>
  <mergeCells count="9">
    <mergeCell ref="B6:I6"/>
    <mergeCell ref="B7:I7"/>
    <mergeCell ref="B8:H8"/>
    <mergeCell ref="B2:C2"/>
    <mergeCell ref="D2:I2"/>
    <mergeCell ref="B3:C3"/>
    <mergeCell ref="D3:I3"/>
    <mergeCell ref="B4:C4"/>
    <mergeCell ref="D4:I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19</vt:i4>
      </vt:variant>
    </vt:vector>
  </HeadingPairs>
  <TitlesOfParts>
    <vt:vector size="31" baseType="lpstr">
      <vt:lpstr>Resumo</vt:lpstr>
      <vt:lpstr>Resumo (2)</vt:lpstr>
      <vt:lpstr>Orçamento</vt:lpstr>
      <vt:lpstr>TB</vt:lpstr>
      <vt:lpstr>Aplicação</vt:lpstr>
      <vt:lpstr>01</vt:lpstr>
      <vt:lpstr>02</vt:lpstr>
      <vt:lpstr>Viagens</vt:lpstr>
      <vt:lpstr>03</vt:lpstr>
      <vt:lpstr>04</vt:lpstr>
      <vt:lpstr>05</vt:lpstr>
      <vt:lpstr>CLT - custo</vt:lpstr>
      <vt:lpstr>'Resumo (2)'!Area_de_impressao</vt:lpstr>
      <vt:lpstr>'Resumo (2)'!conta_corrente</vt:lpstr>
      <vt:lpstr>'Resumo (2)'!coordenador</vt:lpstr>
      <vt:lpstr>'Resumo (2)'!financiador</vt:lpstr>
      <vt:lpstr>'Resumo (2)'!interveniente</vt:lpstr>
      <vt:lpstr>'Resumo (2)'!titulo</vt:lpstr>
      <vt:lpstr>total01</vt:lpstr>
      <vt:lpstr>total02</vt:lpstr>
      <vt:lpstr>'03'!total04</vt:lpstr>
      <vt:lpstr>total04</vt:lpstr>
      <vt:lpstr>total08</vt:lpstr>
      <vt:lpstr>totalDespesas</vt:lpstr>
      <vt:lpstr>totalRecebimentos</vt:lpstr>
      <vt:lpstr>totalRendimentoLiquido</vt:lpstr>
      <vt:lpstr>totalTarifasBancarias</vt:lpstr>
      <vt:lpstr>'03'!totalUtilizado</vt:lpstr>
      <vt:lpstr>totalUtilizado</vt:lpstr>
      <vt:lpstr>'Resumo (2)'!vigencia_final</vt:lpstr>
      <vt:lpstr>'Resumo (2)'!vigencia_inicial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FASTEF</dc:creator>
  <cp:lastModifiedBy>FASTEF</cp:lastModifiedBy>
  <cp:lastPrinted>2020-12-18T19:07:25Z</cp:lastPrinted>
  <dcterms:created xsi:type="dcterms:W3CDTF">2020-09-08T19:39:38Z</dcterms:created>
  <dcterms:modified xsi:type="dcterms:W3CDTF">2021-08-17T00:47:02Z</dcterms:modified>
</cp:coreProperties>
</file>